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3\Tomada de Preço\PL 313 2023 TP 008 2023 Ponte Pinhalzinho\"/>
    </mc:Choice>
  </mc:AlternateContent>
  <xr:revisionPtr revIDLastSave="0" documentId="8_{C2A2510B-9100-4A5F-888B-3085F71ED7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EMÓRIA DE CÁLCULO" sheetId="17" r:id="rId1"/>
    <sheet name="PLANILHA orçamentária" sheetId="11" r:id="rId2"/>
    <sheet name="CRONOGRAMA CERTO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17" l="1"/>
  <c r="B76" i="17"/>
  <c r="B73" i="17"/>
  <c r="B70" i="17"/>
  <c r="K86" i="17"/>
  <c r="E87" i="17" s="1"/>
  <c r="I87" i="17" s="1"/>
  <c r="K83" i="17"/>
  <c r="E84" i="17" s="1"/>
  <c r="I84" i="17" s="1"/>
  <c r="E54" i="11"/>
  <c r="B110" i="17"/>
  <c r="E56" i="11" s="1"/>
  <c r="B107" i="17"/>
  <c r="E55" i="11" s="1"/>
  <c r="E50" i="11"/>
  <c r="B96" i="17"/>
  <c r="E49" i="11" s="1"/>
  <c r="B90" i="17"/>
  <c r="E45" i="11" s="1"/>
  <c r="B81" i="17"/>
  <c r="E43" i="11" s="1"/>
  <c r="I43" i="11" s="1"/>
  <c r="E40" i="11"/>
  <c r="I40" i="11" s="1"/>
  <c r="B66" i="17"/>
  <c r="E38" i="11" s="1"/>
  <c r="I38" i="11" s="1"/>
  <c r="E39" i="11"/>
  <c r="I39" i="11" s="1"/>
  <c r="E41" i="11"/>
  <c r="I41" i="11" s="1"/>
  <c r="E37" i="11"/>
  <c r="E36" i="11"/>
  <c r="E35" i="11"/>
  <c r="E34" i="11"/>
  <c r="E30" i="11"/>
  <c r="I30" i="11" s="1"/>
  <c r="E29" i="11"/>
  <c r="E28" i="11"/>
  <c r="B37" i="17"/>
  <c r="E27" i="11" s="1"/>
  <c r="D32" i="17"/>
  <c r="C32" i="17"/>
  <c r="E26" i="17"/>
  <c r="E20" i="11" s="1"/>
  <c r="F30" i="17"/>
  <c r="G54" i="11"/>
  <c r="D12" i="17"/>
  <c r="E17" i="17"/>
  <c r="E14" i="11" s="1"/>
  <c r="E19" i="17"/>
  <c r="E15" i="11" s="1"/>
  <c r="D24" i="17"/>
  <c r="E19" i="11" s="1"/>
  <c r="F28" i="17"/>
  <c r="E21" i="11" s="1"/>
  <c r="H44" i="11"/>
  <c r="H43" i="11"/>
  <c r="H42" i="11"/>
  <c r="H41" i="11"/>
  <c r="H40" i="11"/>
  <c r="H39" i="11"/>
  <c r="H38" i="11"/>
  <c r="G34" i="11"/>
  <c r="H30" i="11"/>
  <c r="H23" i="11"/>
  <c r="H22" i="11"/>
  <c r="H21" i="11"/>
  <c r="H20" i="11"/>
  <c r="H19" i="11"/>
  <c r="E13" i="11"/>
  <c r="H15" i="11"/>
  <c r="H14" i="11"/>
  <c r="D88" i="17" l="1"/>
  <c r="E44" i="11" s="1"/>
  <c r="I44" i="11" s="1"/>
  <c r="E42" i="11"/>
  <c r="I42" i="11" s="1"/>
  <c r="F32" i="17"/>
  <c r="E23" i="11" s="1"/>
  <c r="I23" i="11" s="1"/>
  <c r="E22" i="11"/>
  <c r="I22" i="11" s="1"/>
  <c r="I20" i="11"/>
  <c r="I19" i="11"/>
  <c r="I21" i="11"/>
  <c r="I14" i="11"/>
  <c r="J14" i="11" s="1"/>
  <c r="I15" i="11"/>
  <c r="J15" i="11" s="1"/>
  <c r="K15" i="11" l="1"/>
  <c r="I24" i="11"/>
  <c r="B31" i="18" l="1"/>
  <c r="B30" i="18"/>
  <c r="B19" i="18"/>
  <c r="H37" i="11"/>
  <c r="H55" i="11"/>
  <c r="H54" i="11"/>
  <c r="H50" i="11"/>
  <c r="B17" i="18"/>
  <c r="B13" i="18"/>
  <c r="B15" i="18"/>
  <c r="H45" i="11"/>
  <c r="H28" i="11"/>
  <c r="I55" i="11" l="1"/>
  <c r="H27" i="11"/>
  <c r="H13" i="11"/>
  <c r="H56" i="11" l="1"/>
  <c r="I27" i="11"/>
  <c r="I13" i="11"/>
  <c r="I37" i="11" l="1"/>
  <c r="I28" i="11"/>
  <c r="H29" i="11"/>
  <c r="I54" i="11" l="1"/>
  <c r="I45" i="11"/>
  <c r="I29" i="11"/>
  <c r="D12" i="18"/>
  <c r="I31" i="11" l="1"/>
  <c r="D14" i="18" s="1"/>
  <c r="I50" i="11"/>
  <c r="E14" i="18" l="1"/>
  <c r="F14" i="18"/>
  <c r="I56" i="11"/>
  <c r="I58" i="11" s="1"/>
  <c r="E12" i="11"/>
  <c r="H49" i="11"/>
  <c r="H36" i="11"/>
  <c r="H35" i="11"/>
  <c r="B11" i="18"/>
  <c r="B9" i="18"/>
  <c r="I35" i="11" l="1"/>
  <c r="D20" i="18" l="1"/>
  <c r="I36" i="11"/>
  <c r="H34" i="11"/>
  <c r="H12" i="11"/>
  <c r="E12" i="18" l="1"/>
  <c r="I49" i="11"/>
  <c r="I51" i="11" s="1"/>
  <c r="I12" i="11"/>
  <c r="I16" i="11" l="1"/>
  <c r="J13" i="11"/>
  <c r="J16" i="11" s="1"/>
  <c r="F20" i="18"/>
  <c r="D10" i="18" l="1"/>
  <c r="D18" i="18"/>
  <c r="F18" i="18" s="1"/>
  <c r="I34" i="11"/>
  <c r="I46" i="11" s="1"/>
  <c r="I62" i="11" s="1"/>
  <c r="E9" i="18" l="1"/>
  <c r="F10" i="18"/>
  <c r="D16" i="18"/>
  <c r="D26" i="18" l="1"/>
  <c r="E16" i="18"/>
  <c r="E26" i="18" s="1"/>
  <c r="F16" i="18"/>
  <c r="F26" i="18" s="1"/>
  <c r="F9" i="18"/>
  <c r="E6" i="18"/>
  <c r="D17" i="18" l="1"/>
  <c r="D9" i="18"/>
  <c r="D15" i="18"/>
  <c r="F25" i="18"/>
  <c r="D19" i="18"/>
  <c r="D11" i="18"/>
  <c r="D13" i="18"/>
  <c r="D25" i="18" l="1"/>
  <c r="E25" i="18"/>
</calcChain>
</file>

<file path=xl/sharedStrings.xml><?xml version="1.0" encoding="utf-8"?>
<sst xmlns="http://schemas.openxmlformats.org/spreadsheetml/2006/main" count="329" uniqueCount="201">
  <si>
    <t>ITEM</t>
  </si>
  <si>
    <t>DESCRIÇÃO</t>
  </si>
  <si>
    <t>CÓDIGO</t>
  </si>
  <si>
    <t>INDIRETA</t>
  </si>
  <si>
    <t>M2</t>
  </si>
  <si>
    <t>M3</t>
  </si>
  <si>
    <t>M</t>
  </si>
  <si>
    <t>m</t>
  </si>
  <si>
    <t>m2</t>
  </si>
  <si>
    <t>UNID.</t>
  </si>
  <si>
    <t>CRONOGRAMA FÍSICO-FINANCEIRO</t>
  </si>
  <si>
    <t>ETAPAS/DESCRIÇÃO</t>
  </si>
  <si>
    <t>FÍSICO/ FINANCEIRO</t>
  </si>
  <si>
    <t>TOTAL  ETAPAS</t>
  </si>
  <si>
    <t>MÊS 1</t>
  </si>
  <si>
    <t>MÊS 2</t>
  </si>
  <si>
    <t>MÊS 3</t>
  </si>
  <si>
    <t>Físico %</t>
  </si>
  <si>
    <t>Financeiro</t>
  </si>
  <si>
    <t>TOTAL</t>
  </si>
  <si>
    <t>FOLHA N°: 01/01</t>
  </si>
  <si>
    <t>FORMA DE EXECUÇÃO:</t>
  </si>
  <si>
    <t>PREÇO UNITÁRIO S/ BDI</t>
  </si>
  <si>
    <t xml:space="preserve"> ____________________________________________________________ </t>
  </si>
  <si>
    <t>( ) DIRETA</t>
  </si>
  <si>
    <t>( X ) INDIRETA</t>
  </si>
  <si>
    <t>BDI (%)</t>
  </si>
  <si>
    <t>TOTAL COM BDI</t>
  </si>
  <si>
    <t xml:space="preserve"> PLANILHA ORÇAMENTÁRIA DE CUSTOS</t>
  </si>
  <si>
    <t>QTDADE</t>
  </si>
  <si>
    <t>PREÇO UNIT. COM BDI</t>
  </si>
  <si>
    <t>MÊS 4</t>
  </si>
  <si>
    <t xml:space="preserve"> </t>
  </si>
  <si>
    <t>VALOR DA OBRA:</t>
  </si>
  <si>
    <t xml:space="preserve">TOTAL GERAL DA PLANILHA </t>
  </si>
  <si>
    <t>1- INSTALAÇÕES INICIAIS DA OBRA</t>
  </si>
  <si>
    <t>m3</t>
  </si>
  <si>
    <t xml:space="preserve">                   Prefeito Municipal</t>
  </si>
  <si>
    <t>FORMA EXEC.</t>
  </si>
  <si>
    <t>1 Placa de 3,00 m x 1,50 m de altura</t>
  </si>
  <si>
    <t>KG</t>
  </si>
  <si>
    <t>TOTAL DE ITEM 1:</t>
  </si>
  <si>
    <t>1.1</t>
  </si>
  <si>
    <t>1.2</t>
  </si>
  <si>
    <t>KM</t>
  </si>
  <si>
    <t>2.1</t>
  </si>
  <si>
    <t>TOTAL DE ITEM 2:</t>
  </si>
  <si>
    <t>3.1</t>
  </si>
  <si>
    <t>3.2</t>
  </si>
  <si>
    <t>3.3</t>
  </si>
  <si>
    <t>TOTAL DE ITEM 3:</t>
  </si>
  <si>
    <t>4.1</t>
  </si>
  <si>
    <t>4.2</t>
  </si>
  <si>
    <t>4.3</t>
  </si>
  <si>
    <t>4.4</t>
  </si>
  <si>
    <t>OBRA: PONTE MISTA</t>
  </si>
  <si>
    <t>5.1</t>
  </si>
  <si>
    <t>5.2</t>
  </si>
  <si>
    <t>TOTAL DE ITEM 5:</t>
  </si>
  <si>
    <t>6.1</t>
  </si>
  <si>
    <t>6.2</t>
  </si>
  <si>
    <t>6.3</t>
  </si>
  <si>
    <t>6.4</t>
  </si>
  <si>
    <t>TOTAL DE ITEM 6:</t>
  </si>
  <si>
    <t>CORTE, DOBRA E MONTAGEM DE AÇO CA-50, DIÂMETRO 10MM, INCLUSIVE ESPAÇADOR</t>
  </si>
  <si>
    <t>SEINFRA ED-29551</t>
  </si>
  <si>
    <t>4.5</t>
  </si>
  <si>
    <r>
      <t xml:space="preserve">O </t>
    </r>
    <r>
      <rPr>
        <b/>
        <sz val="9"/>
        <rFont val="Arial"/>
        <family val="2"/>
      </rPr>
      <t>ISS</t>
    </r>
    <r>
      <rPr>
        <sz val="9"/>
        <rFont val="Arial"/>
        <family val="2"/>
      </rPr>
      <t xml:space="preserve"> do municipio corresponde a </t>
    </r>
    <r>
      <rPr>
        <b/>
        <sz val="9"/>
        <rFont val="Arial"/>
        <family val="2"/>
      </rPr>
      <t>aliquota de 5%.</t>
    </r>
  </si>
  <si>
    <t>PRAZO DA OBRA: 02 MESES</t>
  </si>
  <si>
    <t>OBRA: CONSTRUÇÃO DE PONTE MISTA ( CONCRETO ARMADO - VIGAS METÁLICAS - TABULEIRO EM MADEIRA )</t>
  </si>
  <si>
    <t>VIGA METÁLICA EM PERFIL LAMINADO OU SOLDADO EM AÇO ESTRUTURAL, COM CONEXÕES SOLDADAS, INCLUSOS MÃO DE OBRA, TRANSPORTE E IÇAMENTO UTILIZANDO GUINDASTE - FORNECIMENTO E INSTALAÇÃO. AF_01/2020_PA</t>
  </si>
  <si>
    <t>H</t>
  </si>
  <si>
    <t>INSTALAÇÕES INICIAIS DA OBRA / ADMINISTRAÇÃO LOCAL</t>
  </si>
  <si>
    <t>SINAPI 90776</t>
  </si>
  <si>
    <t>ENGENHEIRO CIVIL DE OBRA JUNIOR, COM ENCARGOS COMPLEMENTARES</t>
  </si>
  <si>
    <t>ENCARREGADO GERAL DE OBRA, COM ENCARGOS COMPLEMENTARES</t>
  </si>
  <si>
    <t>hs</t>
  </si>
  <si>
    <t>UNID</t>
  </si>
  <si>
    <t>LOCAL:  - BAIRRO PINHALZINHO DOS GÓES - OURO FINO M.G.</t>
  </si>
  <si>
    <t>REGIÃO / MÊS / REFERÊNCIA: SINAPI 10/23, LANÇADA EM 12/23</t>
  </si>
  <si>
    <t>1,2356</t>
  </si>
  <si>
    <t xml:space="preserve">                                                                                     PONTE  MISTA - VIGAS METÁLICAS - TABULEIRO EM CONCRETO</t>
  </si>
  <si>
    <t>FORNECIMENTO E INSTALAÇÃO DE PLACA DE OBRA COM CHAPA GALVANIZADA E ESTRUTURA DE MADEIRA. AF_03/2022_PS</t>
  </si>
  <si>
    <t>MÊS</t>
  </si>
  <si>
    <t>LOCAÇÃO DE BANHEIRO LINHA PADRÃO, CONTENDO UMA (1) PIA/HIGIENIZADOR DE MÃOS, LINHA PADRÃO, CONTENDO UMA PIA / HIGIENIZADOR DE MÃOS, INCLUSIVE MANUTENÇÃO, MOBILIZAÇÃO / DESMOBILIZAÇÃO</t>
  </si>
  <si>
    <t>BANHEIRO QUÍMICO</t>
  </si>
  <si>
    <t>meses</t>
  </si>
  <si>
    <t>SEINFRA ED-50155</t>
  </si>
  <si>
    <t>ADMINISTRAÇÃO LOCAL</t>
  </si>
  <si>
    <t>PREPARO DO LOCAL</t>
  </si>
  <si>
    <t>LIMPEZA MECANIZADA DE CAMADA VEGETAL, VEGETAÇÃO E PEQUENAS ÁRVORES (DIÂMETRO DE TRONCO MENOR QUE 0,20 M), COM TRATOR DE ESTEIRAS.AF_05/2018</t>
  </si>
  <si>
    <t>2- PREPARO DO LOCAL</t>
  </si>
  <si>
    <t xml:space="preserve">LIMPEZA DO LOCAL </t>
  </si>
  <si>
    <t>ESCAVAÇÃO HORIZONTAL, INCLUINDO CARGA, DESCARGA E TRANSPORTE EM SOLO DE 1A CATEGORIA COM TRATOR DE ESTEIRAS (100HP/LÂMINA: 2,19M3) E CAMINHÃO BASCULANTE DE 14M3, DMT ATÉ 200M. AF_07/2020</t>
  </si>
  <si>
    <t>ESCAVAÇÃO HORIZONTAL</t>
  </si>
  <si>
    <t>TRANSPORTE COM CAMINHÃO BASCULANTE DE 10 M³, EM VIA URBANA PAVIMENTADA, DMT ATÉ 30 KM (UNIDADE: M3XKM). AF_07/2020</t>
  </si>
  <si>
    <t>M3 X KM</t>
  </si>
  <si>
    <t>TRANSPORTE</t>
  </si>
  <si>
    <t xml:space="preserve">M3 X </t>
  </si>
  <si>
    <t>m3 x km</t>
  </si>
  <si>
    <t>REGULARIZAÇÃO DE SUPERFÍCIES COM MOTONIVELADORA. AF_11/2019</t>
  </si>
  <si>
    <t>PEGÃO</t>
  </si>
  <si>
    <t>ESCAVADEIRA HIDRAULICA SOBRE ESTEIRA, EQUIPADA COM CLAMSHELL, COM CAPACIDADE DA CAÇAMBA ENTRE 1,20 E 1,50 M3, PESO OPERACIONAL ENTRE 20,00 E 22,00 TON, POTENCIA LIQUIDA ENTRE 150 E 160 HP - MATERIAIS NA OPERAÇÃO. AF_11/2016</t>
  </si>
  <si>
    <t>1.3.1</t>
  </si>
  <si>
    <t>1.3.2</t>
  </si>
  <si>
    <t>2.2</t>
  </si>
  <si>
    <t>2.3</t>
  </si>
  <si>
    <t>2.4</t>
  </si>
  <si>
    <t>2.5</t>
  </si>
  <si>
    <t>ESCAVADEIRA HIDRÁULICA</t>
  </si>
  <si>
    <t>HS</t>
  </si>
  <si>
    <t>ARMAÇÃO DE BLOCO, VIGA BALDRAME OU SAPATA UTILIZANDO AÇO CA-50 DE 10 MM - MONTAGEM. AF_06/2017</t>
  </si>
  <si>
    <t>SEINFRA ED-48321</t>
  </si>
  <si>
    <t>3.4</t>
  </si>
  <si>
    <t>ARMAÇÃO DE BLOCO, VIGA BALDRAME OU SAPATA UTILIZANDO AÇO CA-50 DE 12,5 MM - MONTAGEM. AF_06/2017</t>
  </si>
  <si>
    <t>FABRICAÇÃO, MONTAGEM E DESMONTAGEM DE FÔRMA PARA BLOCO DE COROAMENTO, EM MADEIRA SERRADA, E=25 MM, 1 UTILIZAÇÃO. AF_06/2017</t>
  </si>
  <si>
    <t>CONCRETO ESTRUTURAL PREPARADO EM OBRA, CONTROLE A - FCK = 40 MPA, BRITA 1 E 2</t>
  </si>
  <si>
    <t>SUPERESTRUTURA / MESOESTRUTURA</t>
  </si>
  <si>
    <t>Aparelhos de apoio em neoprene fretado (Execução, incluindo a aplicação, fornecimento e transporte dos materiais</t>
  </si>
  <si>
    <t>SEINFRA RO-41582</t>
  </si>
  <si>
    <t>DM3</t>
  </si>
  <si>
    <t>VIGA METÁLICA EM PERFIL LAMINADO OU SOLDADO EM AÇO ESTRUTURAL, COM CONEXÕES PARAFUSADAS, INCLUSOS MÃO DE OBRA, TRANSPORTE E IÇAMENTO UTILIZANDO GUINDASTE - FORNECIMENTO E INSTALAÇÃO. AF_01/2020_PSA</t>
  </si>
  <si>
    <t xml:space="preserve">CHAPA EM ACO GALVANIZADO PARA STEEL DECK, COM NERVURAS TRAPEZOIDAIS, LARGURA UTIL DE 915 MM E ESPESSURA DE 1,25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</si>
  <si>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4.6</t>
  </si>
  <si>
    <t xml:space="preserve">TELA DE ACO SOLDADA NERVURADA, CA-60, Q-283 (4,48 KG/M2), DIAMETRO DO FIO = 6,0 MM, LARGURA = 2,45 X 6,00 M DE COMPRIMENTO, ESPACAMENTO DA MALHA = 10 X 10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</si>
  <si>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4.7</t>
  </si>
  <si>
    <t>MATED-11333</t>
  </si>
  <si>
    <t>MATED-9297</t>
  </si>
  <si>
    <t>ESPAÇADOR / DISTANCIADOR ( 5,1 UNID/M2 )</t>
  </si>
  <si>
    <t>ARAME RECOZIDO BITOLA 18 ( 0,0121 KG/M2 )</t>
  </si>
  <si>
    <t>ED-50375</t>
  </si>
  <si>
    <t>ED-50360</t>
  </si>
  <si>
    <t>AJUDANTE DE ARMADOR COM ENCARGOS COMPLEMENTARES  0,0531401 H/M2</t>
  </si>
  <si>
    <t>ARMADOR COM ENCARGOS COMPLEMENTARES  0,0531401 H/M2</t>
  </si>
  <si>
    <t>ED-50671</t>
  </si>
  <si>
    <t>BUZINOTE DE DRENAGEM P/ LAJES - D = 50, MM</t>
  </si>
  <si>
    <t>4.8</t>
  </si>
  <si>
    <t>4.9</t>
  </si>
  <si>
    <t>4.10</t>
  </si>
  <si>
    <t>4.11</t>
  </si>
  <si>
    <t>4.12</t>
  </si>
  <si>
    <t>TOTAL DE ITEM 4:</t>
  </si>
  <si>
    <t>GUARDA-CORPOS</t>
  </si>
  <si>
    <t>PREFEITURA: Prefeitura Municipal de Ouro Fino M.G.</t>
  </si>
  <si>
    <t>Henrique Rossi Wolf</t>
  </si>
  <si>
    <t>LOCAL: BAIRRO PINHALZINHO DOS GÓES</t>
  </si>
  <si>
    <t>Elzio José de Alencar</t>
  </si>
  <si>
    <t>CREA 38.165/D - MG</t>
  </si>
  <si>
    <t xml:space="preserve">             Henrique Rossi Wolf</t>
  </si>
  <si>
    <t>GUARDA-CORPO DE AÇO GALVANIZADO DE 1,10M DE ALTURA, MONTANTES TUBULARES DE 1.1/2  ESPAÇADOS DE 1,20M, TRAVESSA SUPERIOR DE 2 , GRADIL FORMADO POR BARRAS CHATAS EM FERRO DE 32X4,8MM, FIXADO COM CHUMBADOR MECÂNICO. AF_04/2019_PS</t>
  </si>
  <si>
    <t>PINTURA ESMALTE EM ESTRUTURA METÁLICA, DUAS (2) DEMÃOS, INCLUSIVE UMA DEMÃO DE FUNDO ANTI-CORROSIVO</t>
  </si>
  <si>
    <t>SEINFRA ED-50497</t>
  </si>
  <si>
    <t>ATERRO E ESTABILIZAÇÃO</t>
  </si>
  <si>
    <t>20/12/2.023</t>
  </si>
  <si>
    <t>CONSTRUÇÃO DE PONTE -BAIRRO PINHALZINHO DOS GÓES</t>
  </si>
  <si>
    <t>3- PEGÃO</t>
  </si>
  <si>
    <t>4- SUPERESTRUTURA / MESOESTRUTURA</t>
  </si>
  <si>
    <t>5- GUARDA-CORPOS</t>
  </si>
  <si>
    <t>6- ATERRO E ESTABILIZAÇÃO</t>
  </si>
  <si>
    <t>TRANSPORTE COM CAMINHÃO BASCULANTE DE 18 M³, EM VIA URBANA PAVIMENTADA, DMT ATÉ 30 KM (UNIDADE: M3XKM). AF_07/2020</t>
  </si>
  <si>
    <t>EXECUÇÃO E COMPACTAÇÃO DE ATERRO COM SOLO PREDOMINANTEMENTE ARGILOSO - EXCLUSIVE SOLO, ESCAVAÇÃO, CARGA E TRANSPORTE. AF_11/2019</t>
  </si>
  <si>
    <t>PREFEITURA MUNICIPAL DE OURO FINO - MG</t>
  </si>
  <si>
    <r>
      <t xml:space="preserve">PRAZO DE EXECUÇÃO: 02 </t>
    </r>
    <r>
      <rPr>
        <sz val="11"/>
        <rFont val="Arial"/>
        <family val="2"/>
      </rPr>
      <t>MESES</t>
    </r>
  </si>
  <si>
    <t>DATA: 20/12/2.023</t>
  </si>
  <si>
    <t>4,00 X 10,00 m - PARA RAMPA</t>
  </si>
  <si>
    <t>m X</t>
  </si>
  <si>
    <t>P/ RAMPA</t>
  </si>
  <si>
    <t>3 HS/DIA X 5 DIAS / SEMANA X 4,5 SEMANAS /MÊS X 02 MESES</t>
  </si>
  <si>
    <t>2 x 60 x 12 x 0,617 = 888,48 kg</t>
  </si>
  <si>
    <t>2 x ((0,90 x 5,00)+(0,90 x 5,00) + (2x (0,60 x 5,00)) + (0,30 x</t>
  </si>
  <si>
    <t>5,00) ) = 33,00 m²</t>
  </si>
  <si>
    <t>2 x ((0,60 x 0,90 x 5) +(0,30 x 0,30 x 5)) = 6,30 m³</t>
  </si>
  <si>
    <t>2 x 50 x 12 x 0,963 = 740,40 kg</t>
  </si>
  <si>
    <t>10 x 4,2 x 0,22 = 9,24 m³</t>
  </si>
  <si>
    <t>300MMX250MMX31MMX4 = 9,30</t>
  </si>
  <si>
    <t xml:space="preserve">Aparelhos de apoio em neoprene fretado </t>
  </si>
  <si>
    <t>W 610 x 125,0</t>
  </si>
  <si>
    <t>125 KG/m x  2 x 10 m = 2.500 kg</t>
  </si>
  <si>
    <t>TRANSVERSINAS W 250X22,3 (5 PEÇASX2,60MX22,30KG/M) + CHAPA DE BORDA PERFIL U 250X75X17,73 (26MX17,73KG/M) + CONECTORES PERFIL U 100X50X4,76 (66 PEÇASX10CMX2 VIGAS X 6,77KG/M) + 10MX9MX15KG/M2) = 1470,00 KG</t>
  </si>
  <si>
    <t>10 metros x 4,20 metros = 42 m²</t>
  </si>
  <si>
    <t>5,1 X 84</t>
  </si>
  <si>
    <t>10,58 x 2 = 21,16 m</t>
  </si>
  <si>
    <t>(10,58*1,10*2*2)*2 = 93,10 m²</t>
  </si>
  <si>
    <t>05 X 8,00 METROS PARA CONSTRUÇÃO DE RAMPA</t>
  </si>
  <si>
    <t>40 METROS X 0,5 METROS DE CAMADA</t>
  </si>
  <si>
    <t>20 M³ X 4 KM DE DISTANCIA ATÉ A JAZIDA</t>
  </si>
  <si>
    <t>M3XKM</t>
  </si>
  <si>
    <t>ARMADURA TRANSVERSAL =</t>
  </si>
  <si>
    <t>FERROS</t>
  </si>
  <si>
    <t>10 MM</t>
  </si>
  <si>
    <t>C =</t>
  </si>
  <si>
    <t>M X</t>
  </si>
  <si>
    <t>KG/M =</t>
  </si>
  <si>
    <t>KG ( A )</t>
  </si>
  <si>
    <t>ARMADURA LONGITUDINAL =</t>
  </si>
  <si>
    <t>KG ( B )</t>
  </si>
  <si>
    <t>TOTAL = A + B =</t>
  </si>
  <si>
    <t>10 metros x 4,20 metros s = 42 m²</t>
  </si>
  <si>
    <t>0,0121 kg x 42,00 m2</t>
  </si>
  <si>
    <t>ENCARREGADO GERAL DE OBRA, COM ENCARGOS COMPLEMENTARES: 2 meses x 4,5 semanas x 40 hs / semana</t>
  </si>
  <si>
    <t>ENGENHEIRO CIVIL DE OBRA JUNIOR, COM ENCARGOS COMPLEMENTARES: 2 meses x 4,5 semanas x 15 hs /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</si>
</sst>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"/>
    <numFmt numFmtId="166" formatCode="#,##0.0000"/>
    <numFmt numFmtId="167" formatCode="#,##0.0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sz val="14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i/>
      <sz val="12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2"/>
      <color rgb="FFFF0000"/>
      <name val="Calibri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sz val="8.5"/>
      <name val="Arial"/>
      <family val="2"/>
    </font>
    <font>
      <sz val="8.5"/>
      <name val="Times New Roman"/>
      <family val="1"/>
    </font>
    <font>
      <sz val="8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320">
    <xf numFmtId="0" fontId="0" fillId="0" borderId="0" xfId="0"/>
    <xf numFmtId="4" fontId="0" fillId="0" borderId="0" xfId="0" applyNumberFormat="1"/>
    <xf numFmtId="0" fontId="7" fillId="0" borderId="0" xfId="0" applyFont="1"/>
    <xf numFmtId="0" fontId="6" fillId="0" borderId="0" xfId="0" applyFont="1"/>
    <xf numFmtId="0" fontId="8" fillId="2" borderId="0" xfId="0" applyFont="1" applyFill="1"/>
    <xf numFmtId="0" fontId="0" fillId="0" borderId="0" xfId="0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12" fillId="0" borderId="13" xfId="0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2" fillId="0" borderId="48" xfId="0" applyFont="1" applyBorder="1" applyAlignment="1">
      <alignment vertical="center"/>
    </xf>
    <xf numFmtId="0" fontId="0" fillId="0" borderId="48" xfId="0" applyBorder="1"/>
    <xf numFmtId="0" fontId="13" fillId="0" borderId="28" xfId="0" applyFont="1" applyBorder="1"/>
    <xf numFmtId="0" fontId="0" fillId="0" borderId="26" xfId="0" applyBorder="1"/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26" xfId="0" applyFont="1" applyBorder="1"/>
    <xf numFmtId="4" fontId="4" fillId="0" borderId="0" xfId="1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vertical="center"/>
    </xf>
    <xf numFmtId="4" fontId="0" fillId="0" borderId="49" xfId="0" applyNumberFormat="1" applyBorder="1" applyAlignment="1">
      <alignment vertical="center"/>
    </xf>
    <xf numFmtId="4" fontId="0" fillId="0" borderId="49" xfId="0" applyNumberFormat="1" applyBorder="1"/>
    <xf numFmtId="4" fontId="0" fillId="0" borderId="26" xfId="0" applyNumberFormat="1" applyBorder="1"/>
    <xf numFmtId="4" fontId="0" fillId="0" borderId="50" xfId="0" applyNumberFormat="1" applyBorder="1"/>
    <xf numFmtId="4" fontId="0" fillId="3" borderId="15" xfId="0" applyNumberFormat="1" applyFill="1" applyBorder="1" applyAlignment="1">
      <alignment vertical="center"/>
    </xf>
    <xf numFmtId="0" fontId="0" fillId="0" borderId="48" xfId="0" applyBorder="1" applyAlignment="1">
      <alignment horizontal="center" vertical="center"/>
    </xf>
    <xf numFmtId="4" fontId="2" fillId="0" borderId="49" xfId="0" applyNumberFormat="1" applyFont="1" applyBorder="1" applyAlignment="1">
      <alignment vertical="center"/>
    </xf>
    <xf numFmtId="4" fontId="2" fillId="0" borderId="0" xfId="0" applyNumberFormat="1" applyFont="1"/>
    <xf numFmtId="0" fontId="4" fillId="0" borderId="48" xfId="0" applyFont="1" applyBorder="1" applyAlignment="1">
      <alignment horizontal="right" vertical="center"/>
    </xf>
    <xf numFmtId="4" fontId="4" fillId="0" borderId="49" xfId="0" applyNumberFormat="1" applyFont="1" applyBorder="1" applyAlignment="1">
      <alignment vertical="center"/>
    </xf>
    <xf numFmtId="0" fontId="0" fillId="0" borderId="28" xfId="0" applyBorder="1"/>
    <xf numFmtId="0" fontId="4" fillId="3" borderId="4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wrapText="1"/>
    </xf>
    <xf numFmtId="4" fontId="5" fillId="3" borderId="13" xfId="0" applyNumberFormat="1" applyFont="1" applyFill="1" applyBorder="1"/>
    <xf numFmtId="4" fontId="0" fillId="3" borderId="13" xfId="0" applyNumberFormat="1" applyFill="1" applyBorder="1"/>
    <xf numFmtId="4" fontId="0" fillId="3" borderId="13" xfId="0" applyNumberForma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6" fillId="0" borderId="20" xfId="0" applyNumberFormat="1" applyFont="1" applyBorder="1"/>
    <xf numFmtId="0" fontId="16" fillId="0" borderId="0" xfId="0" applyFont="1"/>
    <xf numFmtId="4" fontId="15" fillId="0" borderId="44" xfId="0" applyNumberFormat="1" applyFont="1" applyBorder="1" applyAlignment="1">
      <alignment vertical="center"/>
    </xf>
    <xf numFmtId="4" fontId="16" fillId="0" borderId="31" xfId="0" applyNumberFormat="1" applyFont="1" applyBorder="1"/>
    <xf numFmtId="4" fontId="16" fillId="0" borderId="14" xfId="0" applyNumberFormat="1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0" fontId="18" fillId="0" borderId="0" xfId="0" applyFont="1"/>
    <xf numFmtId="4" fontId="16" fillId="0" borderId="13" xfId="1" applyNumberFormat="1" applyFont="1" applyFill="1" applyBorder="1" applyAlignment="1">
      <alignment horizontal="center" vertical="center"/>
    </xf>
    <xf numFmtId="4" fontId="16" fillId="0" borderId="13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43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4" fontId="15" fillId="0" borderId="14" xfId="1" applyNumberFormat="1" applyFont="1" applyFill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/>
    </xf>
    <xf numFmtId="4" fontId="16" fillId="3" borderId="15" xfId="0" applyNumberFormat="1" applyFont="1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4" borderId="0" xfId="0" applyFill="1"/>
    <xf numFmtId="0" fontId="4" fillId="4" borderId="3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4" fillId="4" borderId="21" xfId="0" applyFont="1" applyFill="1" applyBorder="1" applyAlignment="1">
      <alignment wrapText="1"/>
    </xf>
    <xf numFmtId="0" fontId="4" fillId="4" borderId="22" xfId="0" applyFont="1" applyFill="1" applyBorder="1" applyAlignment="1">
      <alignment wrapText="1"/>
    </xf>
    <xf numFmtId="0" fontId="4" fillId="4" borderId="52" xfId="0" applyFont="1" applyFill="1" applyBorder="1" applyAlignment="1">
      <alignment wrapText="1"/>
    </xf>
    <xf numFmtId="0" fontId="0" fillId="4" borderId="22" xfId="0" applyFill="1" applyBorder="1"/>
    <xf numFmtId="0" fontId="2" fillId="4" borderId="0" xfId="0" applyFont="1" applyFill="1"/>
    <xf numFmtId="0" fontId="4" fillId="4" borderId="48" xfId="0" applyFont="1" applyFill="1" applyBorder="1" applyAlignment="1">
      <alignment wrapText="1"/>
    </xf>
    <xf numFmtId="0" fontId="0" fillId="4" borderId="27" xfId="0" applyFill="1" applyBorder="1" applyAlignment="1">
      <alignment vertical="center"/>
    </xf>
    <xf numFmtId="0" fontId="4" fillId="4" borderId="0" xfId="0" applyFont="1" applyFill="1" applyAlignment="1">
      <alignment wrapText="1"/>
    </xf>
    <xf numFmtId="0" fontId="4" fillId="4" borderId="27" xfId="0" applyFont="1" applyFill="1" applyBorder="1" applyAlignment="1">
      <alignment wrapText="1"/>
    </xf>
    <xf numFmtId="0" fontId="0" fillId="4" borderId="29" xfId="0" applyFill="1" applyBorder="1" applyAlignment="1">
      <alignment vertical="center"/>
    </xf>
    <xf numFmtId="0" fontId="4" fillId="4" borderId="48" xfId="0" applyFont="1" applyFill="1" applyBorder="1"/>
    <xf numFmtId="0" fontId="3" fillId="4" borderId="29" xfId="0" applyFont="1" applyFill="1" applyBorder="1" applyAlignment="1">
      <alignment vertical="center"/>
    </xf>
    <xf numFmtId="0" fontId="2" fillId="4" borderId="48" xfId="0" applyFont="1" applyFill="1" applyBorder="1"/>
    <xf numFmtId="0" fontId="0" fillId="4" borderId="29" xfId="0" applyFill="1" applyBorder="1"/>
    <xf numFmtId="0" fontId="13" fillId="4" borderId="48" xfId="0" applyFont="1" applyFill="1" applyBorder="1"/>
    <xf numFmtId="0" fontId="13" fillId="4" borderId="0" xfId="0" applyFont="1" applyFill="1" applyAlignment="1">
      <alignment wrapText="1"/>
    </xf>
    <xf numFmtId="0" fontId="4" fillId="4" borderId="0" xfId="0" applyFont="1" applyFill="1" applyAlignment="1">
      <alignment horizontal="right"/>
    </xf>
    <xf numFmtId="0" fontId="21" fillId="4" borderId="24" xfId="0" applyFont="1" applyFill="1" applyBorder="1" applyAlignment="1">
      <alignment horizontal="center" vertical="center"/>
    </xf>
    <xf numFmtId="10" fontId="12" fillId="5" borderId="41" xfId="0" applyNumberFormat="1" applyFont="1" applyFill="1" applyBorder="1" applyAlignment="1">
      <alignment horizontal="center" vertical="center" wrapText="1"/>
    </xf>
    <xf numFmtId="165" fontId="12" fillId="5" borderId="42" xfId="0" applyNumberFormat="1" applyFont="1" applyFill="1" applyBorder="1" applyAlignment="1">
      <alignment horizontal="center" vertical="center" wrapText="1"/>
    </xf>
    <xf numFmtId="49" fontId="12" fillId="5" borderId="41" xfId="0" applyNumberFormat="1" applyFont="1" applyFill="1" applyBorder="1" applyAlignment="1">
      <alignment horizontal="center" vertical="center" wrapText="1"/>
    </xf>
    <xf numFmtId="49" fontId="12" fillId="5" borderId="42" xfId="0" applyNumberFormat="1" applyFont="1" applyFill="1" applyBorder="1" applyAlignment="1">
      <alignment horizontal="center" vertical="center" wrapText="1"/>
    </xf>
    <xf numFmtId="49" fontId="10" fillId="3" borderId="36" xfId="0" applyNumberFormat="1" applyFont="1" applyFill="1" applyBorder="1" applyAlignment="1">
      <alignment horizontal="center" vertical="center" wrapText="1"/>
    </xf>
    <xf numFmtId="49" fontId="10" fillId="3" borderId="37" xfId="0" applyNumberFormat="1" applyFont="1" applyFill="1" applyBorder="1" applyAlignment="1">
      <alignment horizontal="center" vertical="center" wrapText="1"/>
    </xf>
    <xf numFmtId="49" fontId="10" fillId="4" borderId="37" xfId="0" applyNumberFormat="1" applyFont="1" applyFill="1" applyBorder="1" applyAlignment="1">
      <alignment horizontal="center" vertical="center" wrapText="1"/>
    </xf>
    <xf numFmtId="10" fontId="11" fillId="3" borderId="36" xfId="0" applyNumberFormat="1" applyFont="1" applyFill="1" applyBorder="1" applyAlignment="1">
      <alignment vertical="center" wrapText="1"/>
    </xf>
    <xf numFmtId="10" fontId="10" fillId="4" borderId="36" xfId="0" applyNumberFormat="1" applyFont="1" applyFill="1" applyBorder="1" applyAlignment="1">
      <alignment vertical="center" wrapText="1"/>
    </xf>
    <xf numFmtId="10" fontId="11" fillId="4" borderId="36" xfId="0" applyNumberFormat="1" applyFont="1" applyFill="1" applyBorder="1" applyAlignment="1">
      <alignment vertical="center" wrapText="1"/>
    </xf>
    <xf numFmtId="0" fontId="0" fillId="4" borderId="48" xfId="0" applyFill="1" applyBorder="1" applyAlignment="1">
      <alignment vertical="center"/>
    </xf>
    <xf numFmtId="0" fontId="11" fillId="4" borderId="28" xfId="0" applyFont="1" applyFill="1" applyBorder="1"/>
    <xf numFmtId="0" fontId="11" fillId="4" borderId="26" xfId="0" applyFont="1" applyFill="1" applyBorder="1" applyAlignment="1">
      <alignment wrapText="1"/>
    </xf>
    <xf numFmtId="0" fontId="0" fillId="4" borderId="26" xfId="0" applyFill="1" applyBorder="1"/>
    <xf numFmtId="0" fontId="0" fillId="4" borderId="11" xfId="0" applyFill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0" fillId="4" borderId="35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0" fontId="0" fillId="0" borderId="0" xfId="0" applyNumberFormat="1"/>
    <xf numFmtId="0" fontId="0" fillId="4" borderId="57" xfId="0" applyFill="1" applyBorder="1" applyAlignment="1">
      <alignment horizontal="center" vertical="center" wrapText="1"/>
    </xf>
    <xf numFmtId="4" fontId="10" fillId="4" borderId="36" xfId="0" applyNumberFormat="1" applyFont="1" applyFill="1" applyBorder="1" applyAlignment="1">
      <alignment horizontal="center" vertical="center" wrapText="1"/>
    </xf>
    <xf numFmtId="4" fontId="10" fillId="4" borderId="36" xfId="0" applyNumberFormat="1" applyFont="1" applyFill="1" applyBorder="1" applyAlignment="1">
      <alignment vertical="center" wrapText="1"/>
    </xf>
    <xf numFmtId="0" fontId="23" fillId="0" borderId="0" xfId="0" applyFont="1" applyAlignment="1">
      <alignment wrapText="1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0" fontId="2" fillId="4" borderId="58" xfId="0" applyFont="1" applyFill="1" applyBorder="1" applyAlignment="1">
      <alignment vertical="center" wrapText="1"/>
    </xf>
    <xf numFmtId="0" fontId="2" fillId="0" borderId="56" xfId="0" applyFont="1" applyBorder="1" applyAlignment="1">
      <alignment horizontal="left" vertical="center" wrapText="1"/>
    </xf>
    <xf numFmtId="0" fontId="2" fillId="4" borderId="58" xfId="0" applyFont="1" applyFill="1" applyBorder="1" applyAlignment="1">
      <alignment horizontal="left" vertical="center" wrapText="1"/>
    </xf>
    <xf numFmtId="4" fontId="9" fillId="6" borderId="3" xfId="0" applyNumberFormat="1" applyFont="1" applyFill="1" applyBorder="1" applyAlignment="1">
      <alignment vertical="center"/>
    </xf>
    <xf numFmtId="0" fontId="5" fillId="6" borderId="4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15" fillId="6" borderId="2" xfId="0" applyFont="1" applyFill="1" applyBorder="1" applyAlignment="1">
      <alignment horizontal="right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0" xfId="0" applyFont="1" applyAlignment="1">
      <alignment wrapText="1"/>
    </xf>
    <xf numFmtId="4" fontId="16" fillId="0" borderId="13" xfId="0" applyNumberFormat="1" applyFont="1" applyBorder="1" applyAlignment="1">
      <alignment horizontal="center" wrapText="1"/>
    </xf>
    <xf numFmtId="4" fontId="15" fillId="7" borderId="15" xfId="0" applyNumberFormat="1" applyFont="1" applyFill="1" applyBorder="1" applyAlignment="1">
      <alignment vertical="center"/>
    </xf>
    <xf numFmtId="0" fontId="12" fillId="7" borderId="13" xfId="0" applyFont="1" applyFill="1" applyBorder="1" applyAlignment="1">
      <alignment horizontal="right" vertical="center" wrapText="1"/>
    </xf>
    <xf numFmtId="2" fontId="0" fillId="0" borderId="0" xfId="0" applyNumberFormat="1"/>
    <xf numFmtId="4" fontId="4" fillId="8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16" fillId="0" borderId="13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23" fillId="0" borderId="0" xfId="0" applyFont="1" applyAlignment="1">
      <alignment horizontal="center" vertical="center"/>
    </xf>
    <xf numFmtId="4" fontId="16" fillId="0" borderId="13" xfId="0" applyNumberFormat="1" applyFont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wrapText="1"/>
    </xf>
    <xf numFmtId="0" fontId="24" fillId="0" borderId="0" xfId="0" applyFont="1" applyAlignment="1">
      <alignment wrapText="1"/>
    </xf>
    <xf numFmtId="2" fontId="4" fillId="8" borderId="0" xfId="0" applyNumberFormat="1" applyFont="1" applyFill="1"/>
    <xf numFmtId="4" fontId="26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2" fontId="4" fillId="8" borderId="0" xfId="0" applyNumberFormat="1" applyFont="1" applyFill="1" applyAlignment="1">
      <alignment horizontal="right"/>
    </xf>
    <xf numFmtId="0" fontId="17" fillId="9" borderId="46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4" fontId="17" fillId="9" borderId="13" xfId="0" applyNumberFormat="1" applyFont="1" applyFill="1" applyBorder="1" applyAlignment="1">
      <alignment horizontal="center" vertical="center" wrapText="1"/>
    </xf>
    <xf numFmtId="4" fontId="17" fillId="9" borderId="15" xfId="0" applyNumberFormat="1" applyFont="1" applyFill="1" applyBorder="1" applyAlignment="1">
      <alignment horizontal="center" vertical="center" wrapText="1"/>
    </xf>
    <xf numFmtId="0" fontId="17" fillId="9" borderId="46" xfId="0" applyFont="1" applyFill="1" applyBorder="1" applyAlignment="1">
      <alignment vertical="center"/>
    </xf>
    <xf numFmtId="0" fontId="22" fillId="9" borderId="0" xfId="0" applyFont="1" applyFill="1" applyAlignment="1">
      <alignment horizontal="center"/>
    </xf>
    <xf numFmtId="4" fontId="16" fillId="3" borderId="43" xfId="0" applyNumberFormat="1" applyFont="1" applyFill="1" applyBorder="1" applyAlignment="1">
      <alignment vertical="center"/>
    </xf>
    <xf numFmtId="3" fontId="2" fillId="0" borderId="0" xfId="0" applyNumberFormat="1" applyFont="1"/>
    <xf numFmtId="4" fontId="16" fillId="3" borderId="13" xfId="0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11" fillId="0" borderId="56" xfId="0" applyFont="1" applyBorder="1" applyAlignment="1">
      <alignment horizontal="right" vertical="center" wrapText="1"/>
    </xf>
    <xf numFmtId="0" fontId="15" fillId="9" borderId="13" xfId="0" applyFont="1" applyFill="1" applyBorder="1" applyAlignment="1">
      <alignment horizontal="center" vertical="center" readingOrder="1"/>
    </xf>
    <xf numFmtId="0" fontId="3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6" fillId="0" borderId="0" xfId="0" applyFont="1"/>
    <xf numFmtId="4" fontId="27" fillId="0" borderId="0" xfId="0" applyNumberFormat="1" applyFont="1"/>
    <xf numFmtId="4" fontId="16" fillId="0" borderId="14" xfId="1" applyNumberFormat="1" applyFont="1" applyFill="1" applyBorder="1" applyAlignment="1">
      <alignment horizontal="center" vertical="center"/>
    </xf>
    <xf numFmtId="4" fontId="16" fillId="0" borderId="5" xfId="0" applyNumberFormat="1" applyFont="1" applyBorder="1" applyAlignment="1">
      <alignment vertical="center"/>
    </xf>
    <xf numFmtId="4" fontId="16" fillId="0" borderId="31" xfId="0" applyNumberFormat="1" applyFont="1" applyBorder="1" applyAlignment="1">
      <alignment vertical="center"/>
    </xf>
    <xf numFmtId="4" fontId="19" fillId="3" borderId="13" xfId="0" applyNumberFormat="1" applyFont="1" applyFill="1" applyBorder="1" applyAlignment="1">
      <alignment horizontal="center" wrapText="1"/>
    </xf>
    <xf numFmtId="4" fontId="19" fillId="3" borderId="13" xfId="0" applyNumberFormat="1" applyFont="1" applyFill="1" applyBorder="1"/>
    <xf numFmtId="4" fontId="19" fillId="3" borderId="13" xfId="0" applyNumberFormat="1" applyFont="1" applyFill="1" applyBorder="1" applyAlignment="1">
      <alignment vertical="center"/>
    </xf>
    <xf numFmtId="4" fontId="19" fillId="3" borderId="15" xfId="0" applyNumberFormat="1" applyFont="1" applyFill="1" applyBorder="1" applyAlignment="1">
      <alignment vertical="center"/>
    </xf>
    <xf numFmtId="0" fontId="26" fillId="0" borderId="46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right" vertical="center"/>
    </xf>
    <xf numFmtId="4" fontId="19" fillId="0" borderId="43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30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wrapText="1"/>
    </xf>
    <xf numFmtId="4" fontId="19" fillId="0" borderId="13" xfId="0" applyNumberFormat="1" applyFont="1" applyBorder="1" applyAlignment="1">
      <alignment horizontal="center" wrapText="1"/>
    </xf>
    <xf numFmtId="4" fontId="19" fillId="0" borderId="13" xfId="0" applyNumberFormat="1" applyFont="1" applyBorder="1" applyAlignment="1">
      <alignment vertical="center"/>
    </xf>
    <xf numFmtId="0" fontId="27" fillId="0" borderId="46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13" xfId="0" applyFont="1" applyBorder="1" applyAlignment="1">
      <alignment wrapText="1"/>
    </xf>
    <xf numFmtId="0" fontId="31" fillId="0" borderId="0" xfId="0" applyFont="1" applyAlignment="1">
      <alignment wrapText="1"/>
    </xf>
    <xf numFmtId="4" fontId="19" fillId="0" borderId="13" xfId="0" applyNumberFormat="1" applyFont="1" applyBorder="1"/>
    <xf numFmtId="4" fontId="19" fillId="8" borderId="13" xfId="0" applyNumberFormat="1" applyFont="1" applyFill="1" applyBorder="1" applyAlignment="1">
      <alignment horizontal="center" wrapText="1"/>
    </xf>
    <xf numFmtId="4" fontId="19" fillId="8" borderId="13" xfId="0" applyNumberFormat="1" applyFont="1" applyFill="1" applyBorder="1"/>
    <xf numFmtId="4" fontId="19" fillId="8" borderId="13" xfId="0" applyNumberFormat="1" applyFont="1" applyFill="1" applyBorder="1" applyAlignment="1">
      <alignment vertical="center"/>
    </xf>
    <xf numFmtId="4" fontId="19" fillId="8" borderId="15" xfId="0" applyNumberFormat="1" applyFont="1" applyFill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wrapText="1"/>
    </xf>
    <xf numFmtId="4" fontId="19" fillId="0" borderId="13" xfId="1" applyNumberFormat="1" applyFont="1" applyFill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4" fontId="30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readingOrder="1"/>
    </xf>
    <xf numFmtId="4" fontId="16" fillId="3" borderId="1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13" fillId="7" borderId="13" xfId="0" applyFont="1" applyFill="1" applyBorder="1" applyAlignment="1">
      <alignment horizontal="right" vertical="center" wrapText="1"/>
    </xf>
    <xf numFmtId="4" fontId="4" fillId="7" borderId="0" xfId="0" applyNumberFormat="1" applyFont="1" applyFill="1"/>
    <xf numFmtId="3" fontId="4" fillId="8" borderId="0" xfId="0" applyNumberFormat="1" applyFont="1" applyFill="1"/>
    <xf numFmtId="3" fontId="27" fillId="0" borderId="0" xfId="0" applyNumberFormat="1" applyFont="1"/>
    <xf numFmtId="4" fontId="15" fillId="7" borderId="15" xfId="0" applyNumberFormat="1" applyFont="1" applyFill="1" applyBorder="1" applyAlignment="1">
      <alignment horizontal="right" vertical="center"/>
    </xf>
    <xf numFmtId="10" fontId="29" fillId="3" borderId="36" xfId="0" applyNumberFormat="1" applyFont="1" applyFill="1" applyBorder="1" applyAlignment="1">
      <alignment vertical="center" wrapText="1"/>
    </xf>
    <xf numFmtId="4" fontId="29" fillId="3" borderId="36" xfId="0" applyNumberFormat="1" applyFont="1" applyFill="1" applyBorder="1" applyAlignment="1">
      <alignment vertical="center" wrapText="1"/>
    </xf>
    <xf numFmtId="4" fontId="29" fillId="4" borderId="36" xfId="0" applyNumberFormat="1" applyFont="1" applyFill="1" applyBorder="1" applyAlignment="1">
      <alignment vertical="center" wrapText="1"/>
    </xf>
    <xf numFmtId="4" fontId="11" fillId="3" borderId="36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center" wrapText="1"/>
    </xf>
    <xf numFmtId="4" fontId="11" fillId="3" borderId="36" xfId="0" applyNumberFormat="1" applyFont="1" applyFill="1" applyBorder="1" applyAlignment="1">
      <alignment vertical="center" wrapText="1"/>
    </xf>
    <xf numFmtId="4" fontId="11" fillId="4" borderId="36" xfId="0" applyNumberFormat="1" applyFont="1" applyFill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7" borderId="13" xfId="0" applyFont="1" applyFill="1" applyBorder="1" applyAlignment="1">
      <alignment wrapText="1"/>
    </xf>
    <xf numFmtId="4" fontId="16" fillId="0" borderId="15" xfId="0" applyNumberFormat="1" applyFont="1" applyBorder="1" applyAlignment="1">
      <alignment horizontal="right" vertical="center"/>
    </xf>
    <xf numFmtId="49" fontId="32" fillId="0" borderId="4" xfId="0" applyNumberFormat="1" applyFont="1" applyBorder="1" applyAlignment="1">
      <alignment horizontal="center" vertical="center"/>
    </xf>
    <xf numFmtId="10" fontId="11" fillId="3" borderId="36" xfId="0" applyNumberFormat="1" applyFont="1" applyFill="1" applyBorder="1" applyAlignment="1">
      <alignment horizontal="center" vertical="center" wrapText="1"/>
    </xf>
    <xf numFmtId="10" fontId="11" fillId="4" borderId="3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0" fontId="10" fillId="4" borderId="36" xfId="0" applyNumberFormat="1" applyFont="1" applyFill="1" applyBorder="1" applyAlignment="1">
      <alignment horizontal="center" vertical="center" wrapText="1"/>
    </xf>
    <xf numFmtId="0" fontId="27" fillId="0" borderId="0" xfId="0" applyFont="1"/>
    <xf numFmtId="166" fontId="26" fillId="0" borderId="0" xfId="0" applyNumberFormat="1" applyFont="1"/>
    <xf numFmtId="4" fontId="16" fillId="3" borderId="13" xfId="0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4" fontId="4" fillId="8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20" xfId="0" applyNumberFormat="1" applyFont="1" applyBorder="1" applyAlignment="1">
      <alignment horizontal="center" vertical="center"/>
    </xf>
    <xf numFmtId="4" fontId="27" fillId="0" borderId="0" xfId="0" applyNumberFormat="1" applyFont="1" applyFill="1"/>
    <xf numFmtId="4" fontId="4" fillId="0" borderId="0" xfId="0" applyNumberFormat="1" applyFont="1" applyFill="1"/>
    <xf numFmtId="4" fontId="2" fillId="0" borderId="0" xfId="0" applyNumberFormat="1" applyFont="1" applyFill="1"/>
    <xf numFmtId="4" fontId="4" fillId="10" borderId="0" xfId="0" applyNumberFormat="1" applyFont="1" applyFill="1"/>
    <xf numFmtId="4" fontId="26" fillId="0" borderId="0" xfId="0" applyNumberFormat="1" applyFont="1" applyFill="1"/>
    <xf numFmtId="0" fontId="26" fillId="0" borderId="0" xfId="0" applyFont="1" applyFill="1"/>
    <xf numFmtId="167" fontId="26" fillId="0" borderId="0" xfId="0" applyNumberFormat="1" applyFont="1" applyFill="1"/>
    <xf numFmtId="2" fontId="27" fillId="0" borderId="0" xfId="0" applyNumberFormat="1" applyFont="1" applyFill="1"/>
    <xf numFmtId="0" fontId="27" fillId="0" borderId="0" xfId="0" applyFont="1" applyFill="1"/>
    <xf numFmtId="166" fontId="26" fillId="0" borderId="0" xfId="0" applyNumberFormat="1" applyFont="1" applyFill="1"/>
    <xf numFmtId="3" fontId="26" fillId="0" borderId="0" xfId="0" applyNumberFormat="1" applyFont="1" applyFill="1"/>
    <xf numFmtId="0" fontId="30" fillId="0" borderId="0" xfId="0" applyFont="1" applyFill="1" applyAlignment="1">
      <alignment wrapText="1"/>
    </xf>
    <xf numFmtId="0" fontId="33" fillId="0" borderId="0" xfId="0" applyFont="1"/>
    <xf numFmtId="0" fontId="33" fillId="0" borderId="0" xfId="0" applyFont="1" applyAlignment="1">
      <alignment vertical="center"/>
    </xf>
    <xf numFmtId="0" fontId="34" fillId="0" borderId="59" xfId="0" applyFont="1" applyFill="1" applyBorder="1" applyAlignment="1">
      <alignment vertical="center" wrapText="1"/>
    </xf>
    <xf numFmtId="0" fontId="35" fillId="0" borderId="6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4" fontId="16" fillId="0" borderId="12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30" xfId="0" applyNumberFormat="1" applyFont="1" applyBorder="1" applyAlignment="1">
      <alignment horizontal="center" vertical="center"/>
    </xf>
    <xf numFmtId="4" fontId="16" fillId="0" borderId="31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20" xfId="0" applyNumberFormat="1" applyFont="1" applyBorder="1" applyAlignment="1">
      <alignment horizontal="center" vertical="center"/>
    </xf>
    <xf numFmtId="4" fontId="2" fillId="0" borderId="8" xfId="1" applyNumberFormat="1" applyFont="1" applyFill="1" applyBorder="1" applyAlignment="1">
      <alignment horizontal="center" vertical="center"/>
    </xf>
    <xf numFmtId="4" fontId="2" fillId="0" borderId="6" xfId="1" applyNumberFormat="1" applyFont="1" applyFill="1" applyBorder="1" applyAlignment="1">
      <alignment horizontal="center" vertical="center"/>
    </xf>
    <xf numFmtId="4" fontId="2" fillId="0" borderId="9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4" fontId="16" fillId="0" borderId="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9" fillId="6" borderId="51" xfId="0" applyNumberFormat="1" applyFont="1" applyFill="1" applyBorder="1" applyAlignment="1">
      <alignment horizontal="right" vertical="center"/>
    </xf>
    <xf numFmtId="4" fontId="9" fillId="6" borderId="6" xfId="0" applyNumberFormat="1" applyFont="1" applyFill="1" applyBorder="1" applyAlignment="1">
      <alignment horizontal="right" vertical="center"/>
    </xf>
    <xf numFmtId="4" fontId="9" fillId="6" borderId="47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4" borderId="39" xfId="0" applyFont="1" applyFill="1" applyBorder="1" applyAlignment="1">
      <alignment vertical="center" wrapText="1"/>
    </xf>
    <xf numFmtId="0" fontId="0" fillId="4" borderId="36" xfId="0" applyFill="1" applyBorder="1" applyAlignment="1">
      <alignment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vertical="top" wrapText="1"/>
    </xf>
    <xf numFmtId="0" fontId="0" fillId="4" borderId="36" xfId="0" applyFill="1" applyBorder="1" applyAlignment="1">
      <alignment vertical="top" wrapText="1"/>
    </xf>
    <xf numFmtId="0" fontId="2" fillId="4" borderId="36" xfId="0" applyFont="1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65" fontId="4" fillId="4" borderId="17" xfId="0" applyNumberFormat="1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32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</cellXfs>
  <cellStyles count="4">
    <cellStyle name="Normal" xfId="0" builtinId="0"/>
    <cellStyle name="Vírgula" xfId="1" builtinId="3"/>
    <cellStyle name="Vírgula 2" xfId="3" xr:uid="{093B4959-9957-488A-A125-FC3A6DD3E9F1}"/>
    <cellStyle name="Vírgula 4" xfId="2" xr:uid="{00000000-0005-0000-0000-000003000000}"/>
  </cellStyles>
  <dxfs count="0"/>
  <tableStyles count="0" defaultTableStyle="TableStyleMedium9" defaultPivotStyle="PivotStyleLight16"/>
  <colors>
    <mruColors>
      <color rgb="FFEF25AC"/>
      <color rgb="FF73BE3A"/>
      <color rgb="FFFF99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396874</xdr:colOff>
      <xdr:row>0</xdr:row>
      <xdr:rowOff>28575</xdr:rowOff>
    </xdr:from>
    <xdr:to>
      <xdr:col>10</xdr:col>
      <xdr:colOff>6349</xdr:colOff>
      <xdr:row>0</xdr:row>
      <xdr:rowOff>666750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835149" y="28575"/>
          <a:ext cx="5229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/>
          <a:r>
            <a:rPr lang="pt-BR" sz="1800" b="1">
              <a:latin typeface="+mn-lt"/>
              <a:ea typeface="+mn-ea"/>
              <a:cs typeface="+mn-cs"/>
            </a:rPr>
            <a:t>PREFEITURA DO</a:t>
          </a:r>
          <a:r>
            <a:rPr lang="pt-BR" sz="1800" b="1" baseline="0">
              <a:latin typeface="+mn-lt"/>
              <a:ea typeface="+mn-ea"/>
              <a:cs typeface="+mn-cs"/>
            </a:rPr>
            <a:t> MUNICÍPIO </a:t>
          </a:r>
          <a:r>
            <a:rPr lang="pt-BR" sz="1800" b="1">
              <a:latin typeface="+mn-lt"/>
              <a:ea typeface="+mn-ea"/>
              <a:cs typeface="+mn-cs"/>
            </a:rPr>
            <a:t>DE HELIODORA</a:t>
          </a:r>
          <a:r>
            <a:rPr lang="pt-BR" sz="1800" b="1" baseline="0"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pt-BR" sz="1800" b="1">
              <a:latin typeface="+mn-lt"/>
              <a:ea typeface="+mn-ea"/>
              <a:cs typeface="+mn-cs"/>
            </a:rPr>
            <a:t>ESTADO DE MINAS GERAIS</a:t>
          </a:r>
          <a:endParaRPr lang="pt-BR" sz="1800"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1015998</xdr:colOff>
      <xdr:row>0</xdr:row>
      <xdr:rowOff>31750</xdr:rowOff>
    </xdr:from>
    <xdr:to>
      <xdr:col>4</xdr:col>
      <xdr:colOff>230714</xdr:colOff>
      <xdr:row>0</xdr:row>
      <xdr:rowOff>1622425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751665" y="31750"/>
          <a:ext cx="3829049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Pref. do Município de Ouro</a:t>
          </a:r>
          <a:r>
            <a:rPr lang="pt-BR" sz="1800" b="1" baseline="0">
              <a:effectLst/>
              <a:latin typeface="+mn-lt"/>
              <a:ea typeface="+mn-ea"/>
              <a:cs typeface="+mn-cs"/>
            </a:rPr>
            <a:t> Fino </a:t>
          </a:r>
        </a:p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Estado de Minas Gerais</a:t>
          </a:r>
        </a:p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Adm. 2021 a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1676401</xdr:colOff>
      <xdr:row>0</xdr:row>
      <xdr:rowOff>0</xdr:rowOff>
    </xdr:from>
    <xdr:to>
      <xdr:col>5</xdr:col>
      <xdr:colOff>323850</xdr:colOff>
      <xdr:row>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095626" y="0"/>
          <a:ext cx="3829049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Pref. do Município de Ouro</a:t>
          </a:r>
          <a:r>
            <a:rPr lang="pt-BR" sz="1800" b="1" baseline="0">
              <a:effectLst/>
              <a:latin typeface="+mn-lt"/>
              <a:ea typeface="+mn-ea"/>
              <a:cs typeface="+mn-cs"/>
            </a:rPr>
            <a:t> Fino </a:t>
          </a:r>
        </a:p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Estado de Minas Gerais</a:t>
          </a:r>
        </a:p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Adm. 2021 a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44B2-A163-40BC-A6D9-AD3BC7B78230}">
  <sheetPr>
    <tabColor theme="6" tint="0.59999389629810485"/>
  </sheetPr>
  <dimension ref="A1:U113"/>
  <sheetViews>
    <sheetView topLeftCell="A13" workbookViewId="0">
      <selection activeCell="I17" sqref="I17"/>
    </sheetView>
  </sheetViews>
  <sheetFormatPr defaultRowHeight="12.75" x14ac:dyDescent="0.2"/>
  <cols>
    <col min="1" max="1" width="52.28515625" customWidth="1"/>
    <col min="2" max="2" width="10.5703125" customWidth="1"/>
    <col min="4" max="4" width="10" customWidth="1"/>
    <col min="5" max="5" width="10.140625" bestFit="1" customWidth="1"/>
    <col min="8" max="8" width="10.140625" bestFit="1" customWidth="1"/>
    <col min="10" max="10" width="8.42578125" customWidth="1"/>
    <col min="11" max="11" width="10.5703125" customWidth="1"/>
    <col min="12" max="12" width="11.42578125" customWidth="1"/>
    <col min="13" max="13" width="7.85546875" customWidth="1"/>
    <col min="16" max="16" width="11.28515625" bestFit="1" customWidth="1"/>
  </cols>
  <sheetData>
    <row r="1" spans="1:17" ht="69.95" customHeight="1" x14ac:dyDescent="0.2"/>
    <row r="2" spans="1:17" ht="15" hidden="1" x14ac:dyDescent="0.25">
      <c r="A2" s="2"/>
      <c r="B2" s="2"/>
    </row>
    <row r="3" spans="1:17" ht="15" hidden="1" x14ac:dyDescent="0.25">
      <c r="A3" s="3"/>
      <c r="B3" s="3"/>
    </row>
    <row r="4" spans="1:17" ht="15" hidden="1" x14ac:dyDescent="0.25">
      <c r="A4" s="4"/>
      <c r="B4" s="4"/>
      <c r="C4" s="4"/>
    </row>
    <row r="5" spans="1:17" ht="18.75" x14ac:dyDescent="0.3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</row>
    <row r="6" spans="1:17" ht="18.75" x14ac:dyDescent="0.3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7" ht="15" customHeight="1" x14ac:dyDescent="0.3">
      <c r="A7" s="163"/>
      <c r="B7" s="158"/>
      <c r="C7" s="159"/>
      <c r="D7" s="160" t="s">
        <v>154</v>
      </c>
      <c r="E7" s="161"/>
      <c r="F7" s="161"/>
      <c r="G7" s="161"/>
      <c r="H7" s="161"/>
      <c r="I7" s="162"/>
      <c r="J7" s="164"/>
      <c r="K7" s="164"/>
      <c r="L7" s="164"/>
      <c r="M7" s="112"/>
      <c r="N7" s="109"/>
      <c r="O7" s="109"/>
      <c r="P7" s="109"/>
    </row>
    <row r="8" spans="1:1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7.100000000000001" customHeight="1" x14ac:dyDescent="0.25">
      <c r="A9" s="150" t="s">
        <v>35</v>
      </c>
    </row>
    <row r="10" spans="1:17" ht="15" x14ac:dyDescent="0.25">
      <c r="A10" s="135"/>
    </row>
    <row r="11" spans="1:17" ht="48" customHeight="1" x14ac:dyDescent="0.25">
      <c r="A11" s="151" t="s">
        <v>82</v>
      </c>
      <c r="B11" s="108"/>
      <c r="C11" s="108"/>
      <c r="D11" s="1"/>
      <c r="E11" s="24"/>
      <c r="F11" s="1"/>
      <c r="G11" s="36"/>
      <c r="H11" s="141"/>
      <c r="I11" s="142"/>
    </row>
    <row r="12" spans="1:17" x14ac:dyDescent="0.2">
      <c r="A12" s="108" t="s">
        <v>39</v>
      </c>
      <c r="B12" s="154">
        <v>3</v>
      </c>
      <c r="C12" s="139">
        <v>1.5</v>
      </c>
      <c r="D12" s="156">
        <f>B12*C12</f>
        <v>4.5</v>
      </c>
      <c r="E12" s="152" t="s">
        <v>8</v>
      </c>
      <c r="F12" s="154"/>
      <c r="G12" s="155"/>
      <c r="H12" s="155"/>
    </row>
    <row r="13" spans="1:17" x14ac:dyDescent="0.2">
      <c r="D13" s="1"/>
      <c r="E13" s="1"/>
      <c r="F13" s="1"/>
      <c r="G13" s="1"/>
      <c r="H13" s="1"/>
    </row>
    <row r="14" spans="1:17" ht="15" x14ac:dyDescent="0.25">
      <c r="A14" s="134" t="s">
        <v>85</v>
      </c>
      <c r="B14" s="140">
        <v>2</v>
      </c>
      <c r="C14" s="216" t="s">
        <v>86</v>
      </c>
      <c r="D14" s="36"/>
      <c r="E14" s="166"/>
      <c r="F14" s="153"/>
      <c r="G14" s="174"/>
      <c r="H14" s="174"/>
      <c r="I14" s="153"/>
      <c r="J14" s="173"/>
      <c r="K14" s="173"/>
      <c r="L14" s="173"/>
      <c r="M14" s="173"/>
      <c r="N14" s="173"/>
    </row>
    <row r="15" spans="1:17" ht="15.75" x14ac:dyDescent="0.25">
      <c r="A15" s="171"/>
      <c r="B15" s="153"/>
      <c r="C15" s="153"/>
      <c r="D15" s="174"/>
      <c r="E15" s="217"/>
      <c r="F15" s="153"/>
      <c r="G15" s="174"/>
      <c r="H15" s="174"/>
      <c r="I15" s="153"/>
      <c r="J15" s="173"/>
      <c r="K15" s="173"/>
      <c r="L15" s="173"/>
      <c r="M15" s="173"/>
      <c r="N15" s="173"/>
    </row>
    <row r="16" spans="1:17" x14ac:dyDescent="0.2">
      <c r="A16" s="141" t="s">
        <v>88</v>
      </c>
      <c r="B16" s="36"/>
      <c r="C16" s="36"/>
      <c r="D16" s="36"/>
      <c r="E16" s="36"/>
      <c r="F16" s="141"/>
      <c r="G16" s="141"/>
      <c r="H16" s="153"/>
      <c r="I16" s="153"/>
      <c r="J16" s="173"/>
      <c r="K16" s="173"/>
      <c r="L16" s="173"/>
      <c r="M16" s="173"/>
      <c r="N16" s="173"/>
    </row>
    <row r="17" spans="1:14" ht="47.25" x14ac:dyDescent="0.2">
      <c r="A17" s="238" t="s">
        <v>200</v>
      </c>
      <c r="B17" s="25">
        <v>2</v>
      </c>
      <c r="C17" s="25">
        <v>4.5</v>
      </c>
      <c r="D17" s="25">
        <v>15</v>
      </c>
      <c r="E17" s="239">
        <f>B17*C17*D17</f>
        <v>135</v>
      </c>
      <c r="F17" s="239" t="s">
        <v>76</v>
      </c>
      <c r="G17" s="141"/>
      <c r="H17" s="153"/>
      <c r="I17" s="153"/>
      <c r="J17" s="173"/>
      <c r="K17" s="173"/>
      <c r="L17" s="173"/>
      <c r="M17" s="173"/>
      <c r="N17" s="173"/>
    </row>
    <row r="18" spans="1:14" ht="15.75" x14ac:dyDescent="0.2">
      <c r="A18" s="238"/>
      <c r="B18" s="25"/>
      <c r="C18" s="25"/>
      <c r="D18" s="25"/>
      <c r="E18" s="240"/>
      <c r="F18" s="240"/>
      <c r="G18" s="141"/>
      <c r="H18" s="153"/>
      <c r="I18" s="153"/>
      <c r="J18" s="173"/>
      <c r="K18" s="173"/>
      <c r="L18" s="173"/>
      <c r="M18" s="173"/>
      <c r="N18" s="173"/>
    </row>
    <row r="19" spans="1:14" ht="47.25" x14ac:dyDescent="0.2">
      <c r="A19" s="238" t="s">
        <v>199</v>
      </c>
      <c r="B19" s="25">
        <v>2</v>
      </c>
      <c r="C19" s="25">
        <v>4.5</v>
      </c>
      <c r="D19" s="25">
        <v>40</v>
      </c>
      <c r="E19" s="239">
        <f>B19*C19*D19</f>
        <v>360</v>
      </c>
      <c r="F19" s="239" t="s">
        <v>76</v>
      </c>
      <c r="G19" s="141"/>
      <c r="H19" s="153"/>
      <c r="I19" s="153"/>
      <c r="J19" s="173"/>
      <c r="K19" s="173"/>
      <c r="L19" s="173"/>
      <c r="M19" s="173"/>
      <c r="N19" s="173"/>
    </row>
    <row r="20" spans="1:14" x14ac:dyDescent="0.2">
      <c r="A20" s="153"/>
      <c r="B20" s="153"/>
      <c r="C20" s="153"/>
      <c r="D20" s="153"/>
      <c r="E20" s="153"/>
      <c r="F20" s="174"/>
      <c r="G20" s="174"/>
      <c r="H20" s="153"/>
      <c r="I20" s="153"/>
      <c r="J20" s="173"/>
      <c r="K20" s="173"/>
      <c r="L20" s="173"/>
      <c r="M20" s="173"/>
      <c r="N20" s="173"/>
    </row>
    <row r="21" spans="1:14" ht="15" x14ac:dyDescent="0.25">
      <c r="A21" s="150" t="s">
        <v>91</v>
      </c>
      <c r="B21" s="153"/>
      <c r="C21" s="153"/>
      <c r="D21" s="153"/>
      <c r="E21" s="153"/>
      <c r="F21" s="153"/>
      <c r="G21" s="153"/>
      <c r="H21" s="153"/>
      <c r="I21" s="153"/>
      <c r="J21" s="173"/>
      <c r="K21" s="173"/>
      <c r="L21" s="173"/>
      <c r="M21" s="173"/>
      <c r="N21" s="173"/>
    </row>
    <row r="22" spans="1:14" x14ac:dyDescent="0.2">
      <c r="A22" s="153"/>
      <c r="B22" s="153"/>
      <c r="C22" s="153"/>
      <c r="D22" s="153"/>
      <c r="E22" s="153"/>
      <c r="F22" s="153"/>
      <c r="G22" s="153"/>
      <c r="H22" s="153"/>
      <c r="I22" s="153"/>
      <c r="J22" s="173"/>
      <c r="K22" s="173"/>
      <c r="L22" s="173"/>
      <c r="M22" s="173"/>
      <c r="N22" s="173"/>
    </row>
    <row r="23" spans="1:14" x14ac:dyDescent="0.2">
      <c r="A23" s="36" t="s">
        <v>92</v>
      </c>
      <c r="B23" s="141"/>
      <c r="C23" s="36"/>
      <c r="D23" s="36"/>
      <c r="E23" s="36"/>
      <c r="F23" s="153"/>
      <c r="G23" s="153"/>
      <c r="H23" s="153"/>
      <c r="I23" s="153"/>
      <c r="J23" s="173"/>
      <c r="K23" s="173"/>
      <c r="L23" s="173"/>
      <c r="M23" s="173"/>
      <c r="N23" s="173"/>
    </row>
    <row r="24" spans="1:14" x14ac:dyDescent="0.2">
      <c r="A24" s="36" t="s">
        <v>164</v>
      </c>
      <c r="B24" s="36">
        <v>5</v>
      </c>
      <c r="C24" s="36">
        <v>8</v>
      </c>
      <c r="D24" s="215">
        <f>B24*C24</f>
        <v>40</v>
      </c>
      <c r="E24" s="215" t="s">
        <v>8</v>
      </c>
      <c r="F24" s="243"/>
      <c r="G24" s="243"/>
      <c r="H24" s="153"/>
      <c r="I24" s="153"/>
      <c r="J24" s="173"/>
      <c r="K24" s="173"/>
      <c r="L24" s="173"/>
      <c r="M24" s="173"/>
      <c r="N24" s="173"/>
    </row>
    <row r="25" spans="1:14" x14ac:dyDescent="0.2">
      <c r="A25" s="36"/>
      <c r="B25" s="36"/>
      <c r="C25" s="36"/>
      <c r="D25" s="244"/>
      <c r="E25" s="244"/>
      <c r="F25" s="243"/>
      <c r="G25" s="243"/>
      <c r="H25" s="153"/>
      <c r="I25" s="153"/>
      <c r="J25" s="173"/>
      <c r="K25" s="173"/>
      <c r="L25" s="173"/>
      <c r="M25" s="173"/>
      <c r="N25" s="173"/>
    </row>
    <row r="26" spans="1:14" x14ac:dyDescent="0.2">
      <c r="A26" s="36" t="s">
        <v>94</v>
      </c>
      <c r="B26" s="36"/>
      <c r="C26" s="36">
        <v>40</v>
      </c>
      <c r="D26" s="245">
        <v>0.5</v>
      </c>
      <c r="E26" s="215">
        <f>C26*D26</f>
        <v>20</v>
      </c>
      <c r="F26" s="215" t="s">
        <v>36</v>
      </c>
      <c r="G26" s="243"/>
      <c r="H26" s="153"/>
      <c r="I26" s="153"/>
      <c r="J26" s="173"/>
      <c r="K26" s="173"/>
      <c r="L26" s="173"/>
      <c r="M26" s="173"/>
      <c r="N26" s="173"/>
    </row>
    <row r="27" spans="1:14" x14ac:dyDescent="0.2">
      <c r="A27" s="36"/>
      <c r="B27" s="36"/>
      <c r="C27" s="36"/>
      <c r="D27" s="244"/>
      <c r="E27" s="244"/>
      <c r="F27" s="243"/>
      <c r="G27" s="243"/>
      <c r="H27" s="153"/>
      <c r="I27" s="153"/>
      <c r="J27" s="173"/>
      <c r="K27" s="173"/>
      <c r="L27" s="173"/>
      <c r="M27" s="173"/>
      <c r="N27" s="173"/>
    </row>
    <row r="28" spans="1:14" x14ac:dyDescent="0.2">
      <c r="A28" s="36" t="s">
        <v>97</v>
      </c>
      <c r="B28" s="36">
        <v>20</v>
      </c>
      <c r="C28" s="24" t="s">
        <v>98</v>
      </c>
      <c r="D28" s="245">
        <v>4</v>
      </c>
      <c r="E28" s="245" t="s">
        <v>44</v>
      </c>
      <c r="F28" s="215">
        <f>B28*D28</f>
        <v>80</v>
      </c>
      <c r="G28" s="215" t="s">
        <v>99</v>
      </c>
      <c r="H28" s="153"/>
      <c r="I28" s="153"/>
      <c r="J28" s="173"/>
      <c r="K28" s="173"/>
      <c r="L28" s="173"/>
      <c r="M28" s="173"/>
      <c r="N28" s="173"/>
    </row>
    <row r="29" spans="1:14" x14ac:dyDescent="0.2">
      <c r="A29" s="36"/>
      <c r="B29" s="36"/>
      <c r="C29" s="36"/>
      <c r="D29" s="244"/>
      <c r="E29" s="244"/>
      <c r="F29" s="243"/>
      <c r="G29" s="243"/>
      <c r="H29" s="153"/>
      <c r="I29" s="153"/>
      <c r="J29" s="173"/>
      <c r="K29" s="173"/>
      <c r="L29" s="173"/>
      <c r="M29" s="173"/>
      <c r="N29" s="173"/>
    </row>
    <row r="30" spans="1:14" ht="31.5" x14ac:dyDescent="0.25">
      <c r="A30" s="117" t="s">
        <v>100</v>
      </c>
      <c r="B30" s="245">
        <v>5</v>
      </c>
      <c r="C30" s="245" t="s">
        <v>165</v>
      </c>
      <c r="D30" s="245">
        <v>8</v>
      </c>
      <c r="E30" s="245" t="s">
        <v>7</v>
      </c>
      <c r="F30" s="215">
        <f>B30*D30</f>
        <v>40</v>
      </c>
      <c r="G30" s="215" t="s">
        <v>8</v>
      </c>
      <c r="H30" s="36" t="s">
        <v>166</v>
      </c>
      <c r="I30" s="153"/>
      <c r="J30" s="173"/>
      <c r="K30" s="173"/>
      <c r="L30" s="173"/>
      <c r="M30" s="173"/>
      <c r="N30" s="173"/>
    </row>
    <row r="31" spans="1:14" x14ac:dyDescent="0.2">
      <c r="A31" s="36"/>
      <c r="B31" s="36"/>
      <c r="C31" s="36"/>
      <c r="D31" s="244"/>
      <c r="E31" s="244"/>
      <c r="F31" s="243"/>
      <c r="G31" s="243"/>
      <c r="H31" s="153"/>
      <c r="I31" s="153"/>
      <c r="J31" s="173"/>
      <c r="K31" s="173"/>
      <c r="L31" s="173"/>
      <c r="M31" s="173"/>
      <c r="N31" s="173"/>
    </row>
    <row r="32" spans="1:14" x14ac:dyDescent="0.2">
      <c r="A32" s="36" t="s">
        <v>109</v>
      </c>
      <c r="B32" s="36"/>
      <c r="C32" s="36">
        <f>3*5</f>
        <v>15</v>
      </c>
      <c r="D32" s="245">
        <f>4.5*2</f>
        <v>9</v>
      </c>
      <c r="E32" s="244"/>
      <c r="F32" s="246">
        <f>C32*D32</f>
        <v>135</v>
      </c>
      <c r="G32" s="246" t="s">
        <v>110</v>
      </c>
      <c r="H32" s="153"/>
      <c r="I32" s="153"/>
      <c r="J32" s="173"/>
      <c r="K32" s="173"/>
      <c r="L32" s="173"/>
      <c r="M32" s="173"/>
      <c r="N32" s="173"/>
    </row>
    <row r="33" spans="1:14" x14ac:dyDescent="0.2">
      <c r="A33" s="36" t="s">
        <v>167</v>
      </c>
      <c r="B33" s="36"/>
      <c r="C33" s="36"/>
      <c r="D33" s="244"/>
      <c r="E33" s="244"/>
      <c r="F33" s="243"/>
      <c r="G33" s="243"/>
      <c r="H33" s="153"/>
      <c r="I33" s="153"/>
      <c r="J33" s="173"/>
      <c r="K33" s="173"/>
      <c r="L33" s="173"/>
      <c r="M33" s="173"/>
      <c r="N33" s="173"/>
    </row>
    <row r="34" spans="1:14" x14ac:dyDescent="0.2">
      <c r="A34" s="36"/>
      <c r="B34" s="36"/>
      <c r="C34" s="36"/>
      <c r="D34" s="244"/>
      <c r="E34" s="244"/>
      <c r="F34" s="243"/>
      <c r="G34" s="243"/>
      <c r="H34" s="153"/>
      <c r="I34" s="153"/>
      <c r="J34" s="173"/>
      <c r="K34" s="173"/>
      <c r="L34" s="173"/>
      <c r="M34" s="173"/>
      <c r="N34" s="173"/>
    </row>
    <row r="35" spans="1:14" ht="15" x14ac:dyDescent="0.25">
      <c r="A35" s="150" t="s">
        <v>155</v>
      </c>
      <c r="B35" s="153"/>
      <c r="C35" s="153"/>
      <c r="D35" s="153"/>
      <c r="E35" s="153"/>
      <c r="F35" s="153"/>
      <c r="G35" s="153"/>
      <c r="H35" s="153"/>
      <c r="I35" s="153"/>
      <c r="J35" s="173"/>
      <c r="K35" s="173"/>
      <c r="L35" s="173"/>
      <c r="M35" s="173"/>
      <c r="N35" s="173"/>
    </row>
    <row r="36" spans="1:14" x14ac:dyDescent="0.2">
      <c r="A36" s="153"/>
      <c r="B36" s="153"/>
      <c r="C36" s="153"/>
      <c r="D36" s="236"/>
      <c r="E36" s="153"/>
      <c r="F36" s="153"/>
      <c r="G36" s="153"/>
      <c r="H36" s="153"/>
      <c r="I36" s="153"/>
      <c r="J36" s="173"/>
      <c r="K36" s="173"/>
      <c r="L36" s="173"/>
      <c r="M36" s="173"/>
      <c r="N36" s="173"/>
    </row>
    <row r="37" spans="1:14" ht="47.25" x14ac:dyDescent="0.25">
      <c r="A37" s="117" t="s">
        <v>111</v>
      </c>
      <c r="B37" s="140">
        <f>2*60*12*0.617</f>
        <v>888.48</v>
      </c>
      <c r="C37" s="140" t="s">
        <v>40</v>
      </c>
      <c r="D37" s="236"/>
      <c r="E37" s="153"/>
      <c r="F37" s="153"/>
      <c r="G37" s="153"/>
      <c r="H37" s="153"/>
      <c r="I37" s="153"/>
      <c r="J37" s="173"/>
      <c r="K37" s="173"/>
      <c r="L37" s="173"/>
      <c r="M37" s="173"/>
      <c r="N37" s="173"/>
    </row>
    <row r="38" spans="1:14" x14ac:dyDescent="0.2">
      <c r="A38" s="255" t="s">
        <v>168</v>
      </c>
      <c r="B38" s="153"/>
      <c r="C38" s="153"/>
      <c r="D38" s="236"/>
      <c r="E38" s="153"/>
      <c r="F38" s="153"/>
      <c r="G38" s="153"/>
      <c r="H38" s="153"/>
      <c r="I38" s="153"/>
      <c r="J38" s="173"/>
      <c r="K38" s="173"/>
      <c r="L38" s="173"/>
      <c r="M38" s="173"/>
      <c r="N38" s="173"/>
    </row>
    <row r="39" spans="1:14" ht="63" x14ac:dyDescent="0.25">
      <c r="A39" s="117" t="s">
        <v>115</v>
      </c>
      <c r="B39" s="153"/>
      <c r="C39" s="153"/>
      <c r="D39" s="236"/>
      <c r="E39" s="153"/>
      <c r="F39" s="153"/>
      <c r="G39" s="153"/>
      <c r="H39" s="153"/>
      <c r="I39" s="153"/>
      <c r="J39" s="173"/>
      <c r="K39" s="173"/>
      <c r="L39" s="173"/>
      <c r="M39" s="173"/>
      <c r="N39" s="173"/>
    </row>
    <row r="40" spans="1:14" x14ac:dyDescent="0.2">
      <c r="A40" s="256" t="s">
        <v>169</v>
      </c>
      <c r="B40" s="140">
        <v>33</v>
      </c>
      <c r="C40" s="140" t="s">
        <v>4</v>
      </c>
      <c r="D40" s="236"/>
      <c r="E40" s="153"/>
      <c r="F40" s="153"/>
      <c r="G40" s="153"/>
      <c r="H40" s="153"/>
      <c r="I40" s="153"/>
      <c r="J40" s="173"/>
      <c r="K40" s="173"/>
      <c r="L40" s="173"/>
      <c r="M40" s="173"/>
      <c r="N40" s="173"/>
    </row>
    <row r="41" spans="1:14" x14ac:dyDescent="0.2">
      <c r="A41" s="255" t="s">
        <v>170</v>
      </c>
      <c r="B41" s="153"/>
      <c r="C41" s="153"/>
      <c r="D41" s="236"/>
      <c r="E41" s="153"/>
      <c r="F41" s="153"/>
      <c r="G41" s="153"/>
      <c r="H41" s="153"/>
      <c r="I41" s="153"/>
      <c r="J41" s="173"/>
      <c r="K41" s="173"/>
      <c r="L41" s="173"/>
      <c r="M41" s="173"/>
      <c r="N41" s="173"/>
    </row>
    <row r="42" spans="1:14" ht="15.75" x14ac:dyDescent="0.25">
      <c r="A42" s="117"/>
      <c r="B42" s="153"/>
      <c r="C42" s="153"/>
      <c r="D42" s="236"/>
      <c r="E42" s="153"/>
      <c r="F42" s="153"/>
      <c r="G42" s="153"/>
      <c r="H42" s="153"/>
      <c r="I42" s="153"/>
      <c r="J42" s="173"/>
      <c r="K42" s="173"/>
      <c r="L42" s="173"/>
      <c r="M42" s="173"/>
      <c r="N42" s="173"/>
    </row>
    <row r="43" spans="1:14" ht="31.5" x14ac:dyDescent="0.25">
      <c r="A43" s="117" t="s">
        <v>116</v>
      </c>
      <c r="B43" s="153"/>
      <c r="C43" s="153"/>
      <c r="D43" s="236"/>
      <c r="E43" s="153"/>
      <c r="F43" s="153"/>
      <c r="G43" s="153"/>
      <c r="H43" s="153"/>
      <c r="I43" s="153"/>
      <c r="J43" s="173"/>
      <c r="K43" s="173"/>
      <c r="L43" s="173"/>
      <c r="M43" s="173"/>
      <c r="N43" s="173"/>
    </row>
    <row r="44" spans="1:14" x14ac:dyDescent="0.2">
      <c r="A44" s="255" t="s">
        <v>171</v>
      </c>
      <c r="B44" s="140">
        <v>6.3</v>
      </c>
      <c r="C44" s="140" t="s">
        <v>5</v>
      </c>
      <c r="D44" s="236"/>
      <c r="E44" s="153"/>
      <c r="F44" s="153"/>
      <c r="G44" s="153"/>
      <c r="H44" s="153"/>
      <c r="I44" s="153"/>
      <c r="J44" s="173"/>
      <c r="K44" s="173"/>
      <c r="L44" s="173"/>
      <c r="M44" s="173"/>
      <c r="N44" s="173"/>
    </row>
    <row r="45" spans="1:14" x14ac:dyDescent="0.2">
      <c r="A45" s="153"/>
      <c r="B45" s="153"/>
      <c r="C45" s="153"/>
      <c r="D45" s="236"/>
      <c r="E45" s="153"/>
      <c r="F45" s="153"/>
      <c r="G45" s="153"/>
      <c r="H45" s="153"/>
      <c r="I45" s="153"/>
      <c r="J45" s="173"/>
      <c r="K45" s="173"/>
      <c r="L45" s="173"/>
      <c r="M45" s="173"/>
      <c r="N45" s="173"/>
    </row>
    <row r="46" spans="1:14" ht="47.25" x14ac:dyDescent="0.25">
      <c r="A46" s="117" t="s">
        <v>114</v>
      </c>
      <c r="B46" s="153"/>
      <c r="C46" s="153"/>
      <c r="D46" s="236"/>
      <c r="E46" s="153"/>
      <c r="F46" s="153"/>
      <c r="G46" s="153"/>
      <c r="H46" s="153"/>
      <c r="I46" s="153"/>
      <c r="J46" s="173"/>
      <c r="K46" s="173"/>
      <c r="L46" s="173"/>
      <c r="M46" s="173"/>
      <c r="N46" s="173"/>
    </row>
    <row r="47" spans="1:14" x14ac:dyDescent="0.2">
      <c r="A47" s="255" t="s">
        <v>172</v>
      </c>
      <c r="B47" s="140">
        <v>740.4</v>
      </c>
      <c r="C47" s="140" t="s">
        <v>40</v>
      </c>
      <c r="D47" s="236"/>
      <c r="E47" s="153"/>
      <c r="F47" s="153"/>
      <c r="G47" s="153"/>
      <c r="H47" s="153"/>
      <c r="I47" s="153"/>
      <c r="J47" s="173"/>
      <c r="K47" s="173"/>
      <c r="L47" s="173"/>
      <c r="M47" s="173"/>
      <c r="N47" s="173"/>
    </row>
    <row r="48" spans="1:14" x14ac:dyDescent="0.2">
      <c r="A48" s="255"/>
      <c r="B48" s="153"/>
      <c r="C48" s="153"/>
      <c r="D48" s="236"/>
      <c r="E48" s="153"/>
      <c r="F48" s="153"/>
      <c r="G48" s="153"/>
      <c r="H48" s="153"/>
      <c r="I48" s="153"/>
      <c r="J48" s="173"/>
      <c r="K48" s="173"/>
      <c r="L48" s="173"/>
      <c r="M48" s="173"/>
      <c r="N48" s="173"/>
    </row>
    <row r="49" spans="1:21" ht="15" x14ac:dyDescent="0.25">
      <c r="A49" s="150" t="s">
        <v>156</v>
      </c>
      <c r="B49" s="153"/>
      <c r="C49" s="153"/>
      <c r="D49" s="236"/>
      <c r="E49" s="153"/>
      <c r="F49" s="153"/>
      <c r="G49" s="153"/>
      <c r="H49" s="153"/>
      <c r="I49" s="153"/>
      <c r="J49" s="173"/>
      <c r="K49" s="173"/>
      <c r="L49" s="173"/>
      <c r="M49" s="173"/>
      <c r="N49" s="173"/>
    </row>
    <row r="50" spans="1:21" x14ac:dyDescent="0.2">
      <c r="A50" s="153"/>
      <c r="B50" s="153"/>
      <c r="C50" s="153"/>
      <c r="D50" s="236"/>
      <c r="E50" s="153"/>
      <c r="F50" s="153"/>
      <c r="G50" s="153"/>
      <c r="H50" s="153"/>
      <c r="I50" s="153"/>
      <c r="J50" s="173"/>
      <c r="K50" s="173"/>
      <c r="L50" s="173"/>
      <c r="M50" s="173"/>
      <c r="N50" s="173"/>
    </row>
    <row r="51" spans="1:21" ht="32.25" thickBot="1" x14ac:dyDescent="0.3">
      <c r="A51" s="117" t="s">
        <v>116</v>
      </c>
      <c r="B51" s="153"/>
      <c r="C51" s="153"/>
      <c r="D51" s="153"/>
      <c r="E51" s="153"/>
      <c r="F51" s="174"/>
      <c r="G51" s="174"/>
      <c r="H51" s="153"/>
      <c r="I51" s="153"/>
      <c r="J51" s="173"/>
      <c r="K51" s="173"/>
      <c r="L51" s="173"/>
      <c r="M51" s="173"/>
      <c r="N51" s="173"/>
    </row>
    <row r="52" spans="1:21" x14ac:dyDescent="0.2">
      <c r="A52" s="257"/>
      <c r="B52" s="153"/>
      <c r="C52" s="153"/>
      <c r="D52" s="153"/>
      <c r="E52" s="153"/>
      <c r="F52" s="174"/>
      <c r="G52" s="174"/>
      <c r="H52" s="153"/>
      <c r="I52" s="153"/>
      <c r="J52" s="173"/>
      <c r="K52" s="173"/>
      <c r="L52" s="173"/>
      <c r="M52" s="173"/>
      <c r="N52" s="173"/>
    </row>
    <row r="53" spans="1:21" ht="15.95" customHeight="1" thickBot="1" x14ac:dyDescent="0.25">
      <c r="A53" s="258" t="s">
        <v>173</v>
      </c>
      <c r="B53" s="140">
        <v>9.24</v>
      </c>
      <c r="C53" s="140" t="s">
        <v>5</v>
      </c>
      <c r="D53" s="247"/>
      <c r="E53" s="247"/>
      <c r="F53" s="247"/>
      <c r="G53" s="247"/>
      <c r="H53" s="243"/>
      <c r="I53" s="243"/>
      <c r="J53" s="173"/>
      <c r="K53" s="173"/>
      <c r="L53" s="173"/>
      <c r="M53" s="173"/>
      <c r="N53" s="173"/>
    </row>
    <row r="54" spans="1:21" ht="15.95" customHeight="1" x14ac:dyDescent="0.2">
      <c r="A54" s="259"/>
      <c r="B54" s="244"/>
      <c r="C54" s="244"/>
      <c r="D54" s="247"/>
      <c r="E54" s="247"/>
      <c r="F54" s="247"/>
      <c r="G54" s="247"/>
      <c r="H54" s="243"/>
      <c r="I54" s="243"/>
      <c r="J54" s="173"/>
      <c r="K54" s="173"/>
      <c r="L54" s="173"/>
      <c r="M54" s="173"/>
      <c r="N54" s="173"/>
    </row>
    <row r="55" spans="1:21" ht="15.95" customHeight="1" x14ac:dyDescent="0.2">
      <c r="A55" s="238" t="s">
        <v>175</v>
      </c>
      <c r="B55" s="244"/>
      <c r="C55" s="244"/>
      <c r="D55" s="247"/>
      <c r="E55" s="247"/>
      <c r="F55" s="247"/>
      <c r="G55" s="247"/>
      <c r="H55" s="243"/>
      <c r="I55" s="243"/>
      <c r="J55" s="173"/>
      <c r="K55" s="173"/>
      <c r="L55" s="173"/>
      <c r="M55" s="173"/>
      <c r="N55" s="173"/>
    </row>
    <row r="56" spans="1:21" ht="17.100000000000001" customHeight="1" x14ac:dyDescent="0.2">
      <c r="A56" s="255" t="s">
        <v>174</v>
      </c>
      <c r="B56" s="140">
        <v>9.3000000000000007</v>
      </c>
      <c r="C56" s="140" t="s">
        <v>120</v>
      </c>
      <c r="D56" s="247"/>
      <c r="E56" s="247"/>
      <c r="F56" s="247"/>
      <c r="G56" s="247"/>
      <c r="H56" s="243"/>
      <c r="I56" s="243"/>
      <c r="J56" s="173"/>
      <c r="K56" s="173"/>
      <c r="L56" s="173"/>
      <c r="M56" s="173"/>
      <c r="N56" s="173"/>
    </row>
    <row r="57" spans="1:21" ht="78.75" x14ac:dyDescent="0.25">
      <c r="A57" s="117" t="s">
        <v>70</v>
      </c>
      <c r="I57" s="247"/>
      <c r="J57" s="247"/>
      <c r="K57" s="247"/>
      <c r="L57" s="247"/>
      <c r="M57" s="243"/>
      <c r="N57" s="243"/>
      <c r="O57" s="247"/>
      <c r="P57" s="247"/>
      <c r="Q57" s="248"/>
      <c r="R57" s="248"/>
      <c r="S57" s="248"/>
      <c r="T57" s="248"/>
      <c r="U57" s="248"/>
    </row>
    <row r="58" spans="1:21" x14ac:dyDescent="0.2">
      <c r="A58" s="256" t="s">
        <v>176</v>
      </c>
      <c r="I58" s="247"/>
      <c r="J58" s="247"/>
      <c r="K58" s="247"/>
      <c r="L58" s="247"/>
      <c r="M58" s="243"/>
      <c r="N58" s="243"/>
      <c r="O58" s="247"/>
      <c r="P58" s="247"/>
      <c r="Q58" s="248"/>
      <c r="R58" s="248"/>
      <c r="S58" s="248"/>
      <c r="T58" s="248"/>
      <c r="U58" s="248"/>
    </row>
    <row r="59" spans="1:21" x14ac:dyDescent="0.2">
      <c r="A59" s="255" t="s">
        <v>177</v>
      </c>
      <c r="B59" s="140">
        <v>2500</v>
      </c>
      <c r="C59" s="140" t="s">
        <v>40</v>
      </c>
      <c r="I59" s="247"/>
      <c r="J59" s="247"/>
      <c r="K59" s="247"/>
      <c r="L59" s="247"/>
      <c r="M59" s="243"/>
      <c r="N59" s="243"/>
      <c r="O59" s="247"/>
      <c r="P59" s="247"/>
      <c r="Q59" s="248"/>
      <c r="R59" s="248"/>
      <c r="S59" s="248"/>
      <c r="T59" s="248"/>
      <c r="U59" s="248"/>
    </row>
    <row r="60" spans="1:21" x14ac:dyDescent="0.2">
      <c r="A60" s="255"/>
      <c r="B60" s="255"/>
      <c r="I60" s="247"/>
      <c r="J60" s="247"/>
      <c r="K60" s="247"/>
      <c r="L60" s="247"/>
      <c r="M60" s="243"/>
      <c r="N60" s="243"/>
      <c r="O60" s="247"/>
      <c r="P60" s="247"/>
      <c r="Q60" s="248"/>
      <c r="R60" s="248"/>
      <c r="S60" s="248"/>
      <c r="T60" s="248"/>
      <c r="U60" s="248"/>
    </row>
    <row r="61" spans="1:21" ht="78.75" x14ac:dyDescent="0.25">
      <c r="A61" s="117" t="s">
        <v>121</v>
      </c>
      <c r="I61" s="243"/>
      <c r="J61" s="243"/>
      <c r="K61" s="247"/>
      <c r="L61" s="247"/>
      <c r="M61" s="243"/>
      <c r="N61" s="243"/>
      <c r="O61" s="247"/>
      <c r="P61" s="247"/>
      <c r="Q61" s="248"/>
      <c r="R61" s="248"/>
      <c r="S61" s="248"/>
      <c r="T61" s="248"/>
      <c r="U61" s="248"/>
    </row>
    <row r="62" spans="1:21" x14ac:dyDescent="0.2">
      <c r="A62" s="255" t="s">
        <v>178</v>
      </c>
      <c r="I62" s="243"/>
      <c r="J62" s="243"/>
      <c r="K62" s="247"/>
      <c r="L62" s="247"/>
      <c r="M62" s="243"/>
      <c r="N62" s="243"/>
      <c r="O62" s="247"/>
      <c r="P62" s="247"/>
      <c r="Q62" s="248"/>
      <c r="R62" s="248"/>
      <c r="S62" s="248"/>
      <c r="T62" s="248"/>
      <c r="U62" s="248"/>
    </row>
    <row r="63" spans="1:21" x14ac:dyDescent="0.2">
      <c r="A63" s="255"/>
      <c r="B63" s="140">
        <v>1470</v>
      </c>
      <c r="C63" s="140" t="s">
        <v>40</v>
      </c>
      <c r="I63" s="243"/>
      <c r="J63" s="243"/>
      <c r="K63" s="247"/>
      <c r="L63" s="247"/>
      <c r="M63" s="243"/>
      <c r="N63" s="243"/>
      <c r="O63" s="247"/>
      <c r="P63" s="247"/>
      <c r="Q63" s="248"/>
      <c r="R63" s="248"/>
      <c r="S63" s="248"/>
      <c r="T63" s="248"/>
      <c r="U63" s="248"/>
    </row>
    <row r="64" spans="1:21" x14ac:dyDescent="0.2">
      <c r="A64" s="255"/>
      <c r="I64" s="243"/>
      <c r="J64" s="243"/>
      <c r="K64" s="247"/>
      <c r="L64" s="247"/>
      <c r="M64" s="243"/>
      <c r="N64" s="243"/>
      <c r="O64" s="247"/>
      <c r="P64" s="247"/>
      <c r="Q64" s="248"/>
      <c r="R64" s="248"/>
      <c r="S64" s="248"/>
      <c r="T64" s="248"/>
      <c r="U64" s="248"/>
    </row>
    <row r="65" spans="1:21" ht="47.25" x14ac:dyDescent="0.25">
      <c r="A65" s="117" t="s">
        <v>122</v>
      </c>
      <c r="I65" s="247"/>
      <c r="J65" s="247"/>
      <c r="K65" s="247"/>
      <c r="L65" s="247"/>
      <c r="M65" s="243"/>
      <c r="N65" s="243"/>
      <c r="O65" s="247"/>
      <c r="P65" s="247"/>
      <c r="Q65" s="248"/>
      <c r="R65" s="248"/>
      <c r="S65" s="248"/>
      <c r="T65" s="248"/>
      <c r="U65" s="248"/>
    </row>
    <row r="66" spans="1:21" x14ac:dyDescent="0.2">
      <c r="A66" s="255" t="s">
        <v>179</v>
      </c>
      <c r="B66" s="140">
        <f>10*4.2</f>
        <v>42</v>
      </c>
      <c r="C66" s="140" t="s">
        <v>4</v>
      </c>
      <c r="I66" s="247"/>
      <c r="J66" s="247"/>
      <c r="K66" s="247"/>
      <c r="L66" s="247"/>
      <c r="M66" s="243"/>
      <c r="N66" s="243"/>
      <c r="O66" s="247"/>
      <c r="P66" s="247"/>
      <c r="Q66" s="248"/>
      <c r="R66" s="248"/>
      <c r="S66" s="248"/>
      <c r="T66" s="248"/>
      <c r="U66" s="248"/>
    </row>
    <row r="67" spans="1:21" x14ac:dyDescent="0.2">
      <c r="A67" s="255"/>
      <c r="I67" s="247"/>
      <c r="J67" s="247"/>
      <c r="K67" s="247"/>
      <c r="L67" s="247"/>
      <c r="M67" s="243"/>
      <c r="N67" s="243"/>
      <c r="O67" s="247"/>
      <c r="P67" s="247"/>
      <c r="Q67" s="248"/>
      <c r="R67" s="248"/>
      <c r="S67" s="248"/>
      <c r="T67" s="248"/>
      <c r="U67" s="248"/>
    </row>
    <row r="68" spans="1:21" ht="63.75" thickBot="1" x14ac:dyDescent="0.3">
      <c r="A68" s="117" t="s">
        <v>124</v>
      </c>
      <c r="I68" s="247"/>
      <c r="J68" s="247"/>
      <c r="K68" s="243"/>
      <c r="L68" s="243"/>
      <c r="M68" s="249"/>
      <c r="N68" s="247"/>
      <c r="O68" s="247"/>
      <c r="P68" s="247"/>
      <c r="Q68" s="250"/>
      <c r="R68" s="251"/>
      <c r="S68" s="248"/>
      <c r="T68" s="248"/>
      <c r="U68" s="248"/>
    </row>
    <row r="69" spans="1:21" x14ac:dyDescent="0.2">
      <c r="A69" s="257"/>
      <c r="I69" s="247"/>
      <c r="J69" s="247"/>
      <c r="K69" s="243"/>
      <c r="L69" s="243"/>
      <c r="M69" s="249"/>
      <c r="N69" s="247"/>
      <c r="O69" s="247"/>
      <c r="P69" s="247"/>
      <c r="Q69" s="250"/>
      <c r="R69" s="251"/>
      <c r="S69" s="248"/>
      <c r="T69" s="248"/>
      <c r="U69" s="248"/>
    </row>
    <row r="70" spans="1:21" ht="13.5" thickBot="1" x14ac:dyDescent="0.25">
      <c r="A70" s="258" t="s">
        <v>197</v>
      </c>
      <c r="B70" s="140">
        <f>10*4.2</f>
        <v>42</v>
      </c>
      <c r="C70" s="140" t="s">
        <v>8</v>
      </c>
      <c r="I70" s="247"/>
      <c r="J70" s="247"/>
      <c r="K70" s="252"/>
      <c r="L70" s="247"/>
      <c r="M70" s="247"/>
      <c r="N70" s="247"/>
      <c r="O70" s="247"/>
      <c r="P70" s="247"/>
      <c r="Q70" s="248"/>
      <c r="R70" s="248"/>
      <c r="S70" s="248"/>
      <c r="T70" s="248"/>
      <c r="U70" s="248"/>
    </row>
    <row r="71" spans="1:21" x14ac:dyDescent="0.2">
      <c r="A71" s="259"/>
      <c r="B71" s="244"/>
      <c r="C71" s="244"/>
      <c r="I71" s="247"/>
      <c r="J71" s="247"/>
      <c r="K71" s="252"/>
      <c r="L71" s="247"/>
      <c r="M71" s="247"/>
      <c r="N71" s="247"/>
      <c r="O71" s="247"/>
      <c r="P71" s="247"/>
      <c r="Q71" s="248"/>
      <c r="R71" s="248"/>
      <c r="S71" s="248"/>
      <c r="T71" s="248"/>
      <c r="U71" s="248"/>
    </row>
    <row r="72" spans="1:21" ht="15.75" x14ac:dyDescent="0.2">
      <c r="A72" s="238" t="s">
        <v>128</v>
      </c>
      <c r="B72" s="244"/>
      <c r="C72" s="244"/>
      <c r="I72" s="247"/>
      <c r="J72" s="247"/>
      <c r="K72" s="252"/>
      <c r="L72" s="247"/>
      <c r="M72" s="247"/>
      <c r="N72" s="247"/>
      <c r="O72" s="247"/>
      <c r="P72" s="247"/>
      <c r="Q72" s="248"/>
      <c r="R72" s="248"/>
      <c r="S72" s="248"/>
      <c r="T72" s="248"/>
      <c r="U72" s="248"/>
    </row>
    <row r="73" spans="1:21" ht="15.75" x14ac:dyDescent="0.2">
      <c r="A73" s="238" t="s">
        <v>180</v>
      </c>
      <c r="B73" s="140">
        <f>5.1*42</f>
        <v>214.2</v>
      </c>
      <c r="C73" s="140" t="s">
        <v>77</v>
      </c>
      <c r="I73" s="247"/>
      <c r="J73" s="247"/>
      <c r="K73" s="252"/>
      <c r="L73" s="247"/>
      <c r="M73" s="247"/>
      <c r="N73" s="247"/>
      <c r="O73" s="247"/>
      <c r="P73" s="247"/>
      <c r="Q73" s="248"/>
      <c r="R73" s="248"/>
      <c r="S73" s="248"/>
      <c r="T73" s="248"/>
      <c r="U73" s="248"/>
    </row>
    <row r="74" spans="1:21" x14ac:dyDescent="0.2">
      <c r="A74" s="259"/>
      <c r="B74" s="244"/>
      <c r="C74" s="244"/>
      <c r="I74" s="247"/>
      <c r="J74" s="247"/>
      <c r="K74" s="252"/>
      <c r="L74" s="247"/>
      <c r="M74" s="247"/>
      <c r="N74" s="247"/>
      <c r="O74" s="247"/>
      <c r="P74" s="247"/>
      <c r="Q74" s="248"/>
      <c r="R74" s="248"/>
      <c r="S74" s="248"/>
      <c r="T74" s="248"/>
      <c r="U74" s="248"/>
    </row>
    <row r="75" spans="1:21" ht="15.75" x14ac:dyDescent="0.2">
      <c r="A75" s="238" t="s">
        <v>129</v>
      </c>
      <c r="I75" s="247"/>
      <c r="J75" s="247"/>
      <c r="K75" s="247"/>
      <c r="L75" s="247"/>
      <c r="M75" s="247"/>
      <c r="N75" s="247"/>
      <c r="O75" s="247"/>
      <c r="P75" s="247"/>
      <c r="Q75" s="248"/>
      <c r="R75" s="248"/>
      <c r="S75" s="248"/>
      <c r="T75" s="248"/>
      <c r="U75" s="248"/>
    </row>
    <row r="76" spans="1:21" ht="15.75" x14ac:dyDescent="0.2">
      <c r="A76" s="238" t="s">
        <v>198</v>
      </c>
      <c r="B76" s="168">
        <f>0.0121*42</f>
        <v>0.50819999999999999</v>
      </c>
      <c r="C76" s="140" t="s">
        <v>40</v>
      </c>
      <c r="I76" s="247"/>
      <c r="J76" s="247"/>
      <c r="K76" s="247"/>
      <c r="L76" s="247"/>
      <c r="M76" s="247"/>
      <c r="N76" s="247"/>
      <c r="O76" s="247"/>
      <c r="P76" s="247"/>
      <c r="Q76" s="248"/>
      <c r="R76" s="248"/>
      <c r="S76" s="248"/>
      <c r="T76" s="248"/>
      <c r="U76" s="248"/>
    </row>
    <row r="77" spans="1:21" ht="15.75" x14ac:dyDescent="0.2">
      <c r="A77" s="238"/>
      <c r="I77" s="247"/>
      <c r="J77" s="247"/>
      <c r="K77" s="247"/>
      <c r="L77" s="247"/>
      <c r="M77" s="247"/>
      <c r="N77" s="247"/>
      <c r="O77" s="247"/>
      <c r="P77" s="247"/>
      <c r="Q77" s="248"/>
      <c r="R77" s="248"/>
      <c r="S77" s="248"/>
      <c r="T77" s="248"/>
      <c r="U77" s="248"/>
    </row>
    <row r="78" spans="1:21" ht="31.5" x14ac:dyDescent="0.2">
      <c r="A78" s="238" t="s">
        <v>133</v>
      </c>
      <c r="B78" s="140">
        <f>0.05311401*42</f>
        <v>2.2307884200000001</v>
      </c>
      <c r="C78" s="140" t="s">
        <v>110</v>
      </c>
      <c r="I78" s="247"/>
      <c r="J78" s="247"/>
      <c r="K78" s="247"/>
      <c r="L78" s="247"/>
      <c r="M78" s="247"/>
      <c r="N78" s="247"/>
      <c r="O78" s="243"/>
      <c r="P78" s="243"/>
      <c r="Q78" s="248"/>
      <c r="R78" s="248"/>
      <c r="S78" s="248"/>
      <c r="T78" s="248"/>
      <c r="U78" s="248"/>
    </row>
    <row r="79" spans="1:21" ht="15.75" x14ac:dyDescent="0.2">
      <c r="A79" s="238"/>
      <c r="B79" s="1"/>
      <c r="C79" s="1"/>
      <c r="I79" s="247"/>
      <c r="J79" s="247"/>
      <c r="K79" s="247"/>
      <c r="L79" s="247"/>
      <c r="M79" s="247"/>
      <c r="N79" s="247"/>
      <c r="O79" s="243"/>
      <c r="P79" s="243"/>
      <c r="Q79" s="248"/>
      <c r="R79" s="248"/>
      <c r="S79" s="248"/>
      <c r="T79" s="248"/>
      <c r="U79" s="248"/>
    </row>
    <row r="80" spans="1:21" ht="15.75" x14ac:dyDescent="0.2">
      <c r="A80" s="238"/>
      <c r="B80" s="1"/>
      <c r="C80" s="1"/>
      <c r="I80" s="247"/>
      <c r="J80" s="247"/>
      <c r="K80" s="247"/>
      <c r="L80" s="247"/>
      <c r="M80" s="247"/>
      <c r="N80" s="247"/>
      <c r="O80" s="247"/>
      <c r="P80" s="247"/>
      <c r="Q80" s="248"/>
      <c r="R80" s="248"/>
      <c r="S80" s="248"/>
      <c r="T80" s="248"/>
      <c r="U80" s="248"/>
    </row>
    <row r="81" spans="1:21" ht="31.5" x14ac:dyDescent="0.2">
      <c r="A81" s="238" t="s">
        <v>132</v>
      </c>
      <c r="B81" s="140">
        <f>B78</f>
        <v>2.2307884200000001</v>
      </c>
      <c r="C81" s="140" t="s">
        <v>110</v>
      </c>
      <c r="I81" s="247"/>
      <c r="J81" s="247"/>
      <c r="K81" s="243"/>
      <c r="L81" s="243"/>
      <c r="M81" s="247"/>
      <c r="N81" s="247"/>
      <c r="O81" s="247"/>
      <c r="P81" s="247"/>
      <c r="Q81" s="248"/>
      <c r="R81" s="248"/>
      <c r="S81" s="248"/>
      <c r="T81" s="248"/>
      <c r="U81" s="248"/>
    </row>
    <row r="82" spans="1:21" ht="15.75" x14ac:dyDescent="0.2">
      <c r="A82" s="238"/>
      <c r="B82" s="1"/>
      <c r="C82" s="1"/>
      <c r="I82" s="247"/>
      <c r="J82" s="247"/>
      <c r="K82" s="243"/>
      <c r="L82" s="243"/>
      <c r="M82" s="247"/>
      <c r="N82" s="247"/>
      <c r="O82" s="247"/>
      <c r="P82" s="247"/>
      <c r="Q82" s="248"/>
      <c r="R82" s="248"/>
      <c r="S82" s="248"/>
      <c r="T82" s="248"/>
      <c r="U82" s="248"/>
    </row>
    <row r="83" spans="1:21" ht="25.5" x14ac:dyDescent="0.2">
      <c r="A83" s="172" t="s">
        <v>64</v>
      </c>
      <c r="B83" s="108" t="s">
        <v>187</v>
      </c>
      <c r="E83">
        <v>68</v>
      </c>
      <c r="F83" s="108" t="s">
        <v>188</v>
      </c>
      <c r="G83" s="108" t="s">
        <v>189</v>
      </c>
      <c r="H83" s="108" t="s">
        <v>190</v>
      </c>
      <c r="I83" s="245">
        <v>4.3</v>
      </c>
      <c r="J83" s="245" t="s">
        <v>6</v>
      </c>
      <c r="K83" s="245">
        <f>E83*I83</f>
        <v>292.39999999999998</v>
      </c>
      <c r="L83" s="245" t="s">
        <v>6</v>
      </c>
      <c r="M83" s="247"/>
      <c r="N83" s="247"/>
      <c r="O83" s="253"/>
      <c r="P83" s="247"/>
      <c r="Q83" s="248"/>
      <c r="R83" s="248"/>
      <c r="S83" s="248"/>
      <c r="T83" s="248"/>
      <c r="U83" s="248"/>
    </row>
    <row r="84" spans="1:21" x14ac:dyDescent="0.2">
      <c r="A84" s="172"/>
      <c r="B84" s="108" t="s">
        <v>187</v>
      </c>
      <c r="E84" s="1">
        <f>K83</f>
        <v>292.39999999999998</v>
      </c>
      <c r="F84" s="108" t="s">
        <v>191</v>
      </c>
      <c r="G84" s="108">
        <v>0.61699999999999999</v>
      </c>
      <c r="H84" s="108" t="s">
        <v>192</v>
      </c>
      <c r="I84" s="244">
        <f>E84*G84</f>
        <v>180.41079999999999</v>
      </c>
      <c r="J84" s="244" t="s">
        <v>193</v>
      </c>
      <c r="K84" s="245"/>
      <c r="L84" s="247"/>
      <c r="M84" s="247"/>
      <c r="N84" s="247"/>
      <c r="O84" s="253"/>
      <c r="P84" s="247"/>
      <c r="Q84" s="248"/>
      <c r="R84" s="248"/>
      <c r="S84" s="248"/>
      <c r="T84" s="248"/>
      <c r="U84" s="248"/>
    </row>
    <row r="85" spans="1:21" x14ac:dyDescent="0.2">
      <c r="A85" s="172"/>
      <c r="B85" s="108"/>
      <c r="E85" s="1"/>
      <c r="F85" s="108"/>
      <c r="G85" s="108"/>
      <c r="H85" s="108"/>
      <c r="I85" s="247"/>
      <c r="J85" s="247"/>
      <c r="K85" s="247"/>
      <c r="L85" s="247"/>
      <c r="M85" s="247"/>
      <c r="N85" s="247"/>
      <c r="O85" s="253"/>
      <c r="P85" s="247"/>
      <c r="Q85" s="248"/>
      <c r="R85" s="248"/>
      <c r="S85" s="248"/>
      <c r="T85" s="248"/>
      <c r="U85" s="248"/>
    </row>
    <row r="86" spans="1:21" x14ac:dyDescent="0.2">
      <c r="A86" s="172"/>
      <c r="B86" s="108" t="s">
        <v>194</v>
      </c>
      <c r="E86">
        <v>29</v>
      </c>
      <c r="F86" s="108" t="s">
        <v>188</v>
      </c>
      <c r="G86" s="108" t="s">
        <v>189</v>
      </c>
      <c r="H86" s="108" t="s">
        <v>190</v>
      </c>
      <c r="I86" s="245">
        <v>10.1</v>
      </c>
      <c r="J86" s="245" t="s">
        <v>6</v>
      </c>
      <c r="K86" s="245">
        <f>E86*I86</f>
        <v>292.89999999999998</v>
      </c>
      <c r="L86" s="245" t="s">
        <v>6</v>
      </c>
      <c r="M86" s="247"/>
      <c r="N86" s="247"/>
      <c r="O86" s="253"/>
      <c r="P86" s="247"/>
      <c r="Q86" s="248"/>
      <c r="R86" s="248"/>
      <c r="S86" s="248"/>
      <c r="T86" s="248"/>
      <c r="U86" s="248"/>
    </row>
    <row r="87" spans="1:21" x14ac:dyDescent="0.2">
      <c r="A87" s="172"/>
      <c r="B87" s="108" t="s">
        <v>194</v>
      </c>
      <c r="E87" s="1">
        <f>K86</f>
        <v>292.89999999999998</v>
      </c>
      <c r="F87" s="108" t="s">
        <v>191</v>
      </c>
      <c r="G87" s="108">
        <v>0.61699999999999999</v>
      </c>
      <c r="H87" s="108" t="s">
        <v>192</v>
      </c>
      <c r="I87" s="244">
        <f>E87*G87</f>
        <v>180.71929999999998</v>
      </c>
      <c r="J87" s="244" t="s">
        <v>195</v>
      </c>
      <c r="K87" s="245"/>
      <c r="L87" s="247"/>
      <c r="M87" s="247"/>
      <c r="N87" s="247"/>
      <c r="O87" s="253"/>
      <c r="P87" s="247"/>
      <c r="Q87" s="248"/>
      <c r="R87" s="248"/>
      <c r="S87" s="248"/>
      <c r="T87" s="248"/>
      <c r="U87" s="248"/>
    </row>
    <row r="88" spans="1:21" x14ac:dyDescent="0.2">
      <c r="A88" s="172"/>
      <c r="B88" s="168" t="s">
        <v>196</v>
      </c>
      <c r="C88" s="168"/>
      <c r="D88" s="140">
        <f>I84+I87</f>
        <v>361.13009999999997</v>
      </c>
      <c r="E88" s="1"/>
      <c r="F88" s="108"/>
      <c r="G88" s="108"/>
      <c r="H88" s="108"/>
      <c r="I88" s="245"/>
      <c r="J88" s="245"/>
      <c r="K88" s="245"/>
      <c r="L88" s="247"/>
      <c r="M88" s="247"/>
      <c r="N88" s="247"/>
      <c r="O88" s="253"/>
      <c r="P88" s="247"/>
      <c r="Q88" s="248"/>
      <c r="R88" s="248"/>
      <c r="S88" s="248"/>
      <c r="T88" s="248"/>
      <c r="U88" s="248"/>
    </row>
    <row r="89" spans="1:21" ht="17.100000000000001" customHeight="1" x14ac:dyDescent="0.2">
      <c r="A89" s="172"/>
      <c r="I89" s="247"/>
      <c r="J89" s="247"/>
      <c r="K89" s="247"/>
      <c r="L89" s="247"/>
      <c r="M89" s="247"/>
      <c r="N89" s="247"/>
      <c r="O89" s="247"/>
      <c r="P89" s="247"/>
      <c r="Q89" s="248"/>
      <c r="R89" s="248"/>
      <c r="S89" s="248"/>
      <c r="T89" s="248"/>
      <c r="U89" s="248"/>
    </row>
    <row r="90" spans="1:21" ht="15.75" x14ac:dyDescent="0.25">
      <c r="A90" s="117" t="s">
        <v>135</v>
      </c>
      <c r="B90" s="140">
        <f>7+7</f>
        <v>14</v>
      </c>
      <c r="C90" s="140" t="s">
        <v>6</v>
      </c>
      <c r="I90" s="247"/>
      <c r="J90" s="247"/>
      <c r="K90" s="247"/>
      <c r="L90" s="247"/>
      <c r="M90" s="247"/>
      <c r="N90" s="249"/>
      <c r="O90" s="247"/>
      <c r="P90" s="243"/>
      <c r="Q90" s="251"/>
      <c r="R90" s="248"/>
      <c r="S90" s="248"/>
      <c r="T90" s="248"/>
      <c r="U90" s="248"/>
    </row>
    <row r="91" spans="1:21" x14ac:dyDescent="0.2">
      <c r="A91" s="153"/>
      <c r="I91" s="247"/>
      <c r="J91" s="247"/>
      <c r="K91" s="243"/>
      <c r="L91" s="243"/>
      <c r="M91" s="247"/>
      <c r="N91" s="247"/>
      <c r="O91" s="247"/>
      <c r="P91" s="247"/>
      <c r="Q91" s="248"/>
      <c r="R91" s="248"/>
      <c r="S91" s="248"/>
      <c r="T91" s="248"/>
      <c r="U91" s="248"/>
    </row>
    <row r="92" spans="1:21" ht="17.100000000000001" customHeight="1" x14ac:dyDescent="0.2">
      <c r="A92" s="153"/>
      <c r="B92" s="153"/>
      <c r="C92" s="153"/>
      <c r="D92" s="174"/>
      <c r="E92" s="174"/>
      <c r="F92" s="153"/>
      <c r="G92" s="153"/>
      <c r="H92" s="153"/>
      <c r="I92" s="153"/>
      <c r="J92" s="173"/>
      <c r="K92" s="173"/>
      <c r="L92" s="173"/>
      <c r="M92" s="173"/>
      <c r="N92" s="173"/>
    </row>
    <row r="93" spans="1:21" ht="17.100000000000001" customHeight="1" x14ac:dyDescent="0.25">
      <c r="A93" s="150" t="s">
        <v>157</v>
      </c>
      <c r="B93" s="153"/>
      <c r="C93" s="153"/>
      <c r="D93" s="153"/>
      <c r="E93" s="153"/>
      <c r="F93" s="153"/>
      <c r="G93" s="153"/>
      <c r="H93" s="153"/>
      <c r="I93" s="173"/>
      <c r="J93" s="174"/>
      <c r="K93" s="235"/>
      <c r="L93" s="235"/>
      <c r="M93" s="173"/>
      <c r="N93" s="173"/>
    </row>
    <row r="94" spans="1:21" ht="17.100000000000001" customHeight="1" x14ac:dyDescent="0.25">
      <c r="A94" s="171"/>
      <c r="B94" s="153"/>
      <c r="C94" s="153"/>
      <c r="D94" s="153"/>
      <c r="E94" s="153"/>
      <c r="F94" s="153"/>
      <c r="G94" s="153"/>
      <c r="H94" s="153"/>
      <c r="I94" s="173"/>
      <c r="J94" s="174"/>
      <c r="K94" s="235"/>
      <c r="L94" s="174"/>
      <c r="M94" s="173"/>
      <c r="N94" s="173"/>
    </row>
    <row r="95" spans="1:21" ht="51" customHeight="1" x14ac:dyDescent="0.25">
      <c r="A95" s="117" t="s">
        <v>149</v>
      </c>
      <c r="B95" s="153"/>
      <c r="C95" s="153"/>
      <c r="D95" s="153"/>
      <c r="E95" s="174"/>
      <c r="F95" s="174"/>
      <c r="G95" s="153"/>
      <c r="H95" s="153"/>
      <c r="I95" s="173"/>
      <c r="J95" s="174"/>
      <c r="K95" s="235"/>
      <c r="L95" s="235"/>
      <c r="M95" s="173"/>
      <c r="N95" s="173"/>
    </row>
    <row r="96" spans="1:21" ht="17.100000000000001" customHeight="1" x14ac:dyDescent="0.2">
      <c r="A96" s="255" t="s">
        <v>181</v>
      </c>
      <c r="B96" s="140">
        <f>10.58*2</f>
        <v>21.16</v>
      </c>
      <c r="C96" s="140" t="s">
        <v>6</v>
      </c>
      <c r="D96" s="153"/>
      <c r="E96" s="174"/>
      <c r="F96" s="174"/>
      <c r="G96" s="153"/>
      <c r="H96" s="153"/>
      <c r="I96" s="173"/>
      <c r="J96" s="174"/>
      <c r="K96" s="235"/>
      <c r="L96" s="235"/>
      <c r="M96" s="173"/>
      <c r="N96" s="173"/>
    </row>
    <row r="97" spans="1:14" ht="17.100000000000001" customHeight="1" x14ac:dyDescent="0.2">
      <c r="A97" s="255"/>
      <c r="B97" s="244"/>
      <c r="C97" s="244"/>
      <c r="D97" s="153"/>
      <c r="E97" s="174"/>
      <c r="F97" s="174"/>
      <c r="G97" s="153"/>
      <c r="H97" s="153"/>
      <c r="I97" s="173"/>
      <c r="J97" s="174"/>
      <c r="K97" s="235"/>
      <c r="L97" s="235"/>
      <c r="M97" s="173"/>
      <c r="N97" s="173"/>
    </row>
    <row r="98" spans="1:14" ht="51" customHeight="1" x14ac:dyDescent="0.2">
      <c r="A98" s="172" t="s">
        <v>150</v>
      </c>
      <c r="B98" s="153"/>
      <c r="C98" s="153"/>
      <c r="D98" s="153"/>
      <c r="E98" s="153"/>
      <c r="F98" s="153"/>
      <c r="G98" s="153"/>
      <c r="H98" s="153"/>
      <c r="I98" s="173"/>
      <c r="J98" s="174"/>
      <c r="K98" s="235"/>
      <c r="L98" s="153"/>
      <c r="M98" s="173"/>
      <c r="N98" s="173"/>
    </row>
    <row r="99" spans="1:14" ht="17.100000000000001" customHeight="1" x14ac:dyDescent="0.2">
      <c r="A99" s="255" t="s">
        <v>182</v>
      </c>
      <c r="B99" s="140">
        <v>93.1</v>
      </c>
      <c r="C99" s="140" t="s">
        <v>4</v>
      </c>
      <c r="D99" s="247"/>
      <c r="E99" s="247"/>
      <c r="F99" s="153"/>
      <c r="G99" s="153"/>
      <c r="H99" s="153"/>
      <c r="I99" s="173"/>
      <c r="J99" s="174"/>
      <c r="K99" s="235"/>
      <c r="L99" s="174"/>
      <c r="M99" s="173"/>
      <c r="N99" s="173"/>
    </row>
    <row r="100" spans="1:14" ht="17.100000000000001" customHeight="1" x14ac:dyDescent="0.2">
      <c r="A100" s="255"/>
      <c r="B100" s="247"/>
      <c r="C100" s="247"/>
      <c r="D100" s="247"/>
      <c r="E100" s="247"/>
      <c r="F100" s="153"/>
      <c r="G100" s="153"/>
      <c r="H100" s="153"/>
      <c r="I100" s="173"/>
      <c r="J100" s="174"/>
      <c r="K100" s="235"/>
      <c r="L100" s="174"/>
      <c r="M100" s="173"/>
      <c r="N100" s="173"/>
    </row>
    <row r="101" spans="1:14" ht="17.100000000000001" customHeight="1" x14ac:dyDescent="0.25">
      <c r="A101" s="228" t="s">
        <v>158</v>
      </c>
      <c r="B101" s="243"/>
      <c r="C101" s="243"/>
      <c r="D101" s="251"/>
      <c r="E101" s="247"/>
      <c r="F101" s="153"/>
      <c r="G101" s="153"/>
      <c r="H101" s="153"/>
      <c r="I101" s="153"/>
      <c r="J101" s="173"/>
      <c r="K101" s="173"/>
      <c r="L101" s="173"/>
      <c r="M101" s="173"/>
      <c r="N101" s="173"/>
    </row>
    <row r="102" spans="1:14" ht="17.100000000000001" customHeight="1" x14ac:dyDescent="0.25">
      <c r="A102" s="254"/>
      <c r="B102" s="247"/>
      <c r="C102" s="247"/>
      <c r="D102" s="247"/>
      <c r="E102" s="247"/>
      <c r="F102" s="153"/>
      <c r="G102" s="153"/>
      <c r="H102" s="153"/>
      <c r="I102" s="153"/>
      <c r="J102" s="173"/>
      <c r="K102" s="173"/>
      <c r="L102" s="173"/>
      <c r="M102" s="173"/>
      <c r="N102" s="173"/>
    </row>
    <row r="103" spans="1:14" ht="84.95" customHeight="1" x14ac:dyDescent="0.25">
      <c r="A103" s="117" t="s">
        <v>93</v>
      </c>
      <c r="B103" s="153"/>
      <c r="C103" s="153"/>
      <c r="D103" s="153"/>
      <c r="E103" s="153"/>
      <c r="F103" s="153"/>
      <c r="G103" s="174"/>
      <c r="H103" s="174"/>
      <c r="I103" s="153"/>
      <c r="J103" s="173"/>
      <c r="K103" s="173"/>
      <c r="L103" s="173"/>
      <c r="M103" s="173"/>
      <c r="N103" s="173"/>
    </row>
    <row r="104" spans="1:14" ht="17.100000000000001" customHeight="1" x14ac:dyDescent="0.2">
      <c r="A104" s="255" t="s">
        <v>183</v>
      </c>
      <c r="B104" s="140">
        <v>40</v>
      </c>
      <c r="C104" s="140" t="s">
        <v>5</v>
      </c>
      <c r="D104" s="153"/>
      <c r="E104" s="153"/>
      <c r="F104" s="153"/>
      <c r="G104" s="153"/>
      <c r="H104" s="153"/>
      <c r="I104" s="153"/>
      <c r="J104" s="173"/>
      <c r="K104" s="173"/>
      <c r="L104" s="173"/>
      <c r="M104" s="173"/>
      <c r="N104" s="173"/>
    </row>
    <row r="105" spans="1:14" ht="17.100000000000001" customHeight="1" x14ac:dyDescent="0.2">
      <c r="A105" s="255"/>
      <c r="B105" s="153"/>
      <c r="C105" s="153"/>
      <c r="D105" s="153"/>
      <c r="E105" s="153"/>
      <c r="F105" s="153"/>
      <c r="G105" s="153"/>
      <c r="H105" s="153"/>
      <c r="I105" s="153"/>
      <c r="J105" s="173"/>
      <c r="K105" s="173"/>
      <c r="L105" s="173"/>
      <c r="M105" s="173"/>
      <c r="N105" s="173"/>
    </row>
    <row r="106" spans="1:14" ht="51" customHeight="1" x14ac:dyDescent="0.25">
      <c r="A106" s="117" t="s">
        <v>159</v>
      </c>
      <c r="B106" s="153"/>
      <c r="C106" s="153"/>
      <c r="D106" s="153"/>
      <c r="E106" s="153"/>
      <c r="F106" s="153"/>
      <c r="G106" s="153"/>
      <c r="H106" s="153"/>
      <c r="I106" s="173"/>
      <c r="J106" s="174"/>
      <c r="K106" s="235"/>
      <c r="L106" s="173"/>
      <c r="M106" s="173"/>
      <c r="N106" s="173"/>
    </row>
    <row r="107" spans="1:14" ht="17.100000000000001" customHeight="1" x14ac:dyDescent="0.2">
      <c r="A107" s="255" t="s">
        <v>185</v>
      </c>
      <c r="B107" s="140">
        <f>20*4</f>
        <v>80</v>
      </c>
      <c r="C107" s="140" t="s">
        <v>186</v>
      </c>
      <c r="D107" s="153"/>
      <c r="E107" s="153"/>
      <c r="F107" s="153"/>
      <c r="G107" s="153"/>
      <c r="H107" s="153"/>
      <c r="I107" s="153"/>
      <c r="J107" s="173"/>
      <c r="K107" s="173"/>
      <c r="L107" s="173"/>
      <c r="M107" s="173"/>
      <c r="N107" s="173"/>
    </row>
    <row r="108" spans="1:14" ht="17.100000000000001" customHeight="1" x14ac:dyDescent="0.2">
      <c r="A108" s="255"/>
      <c r="B108" s="174"/>
      <c r="C108" s="174"/>
      <c r="D108" s="153"/>
      <c r="E108" s="153"/>
      <c r="F108" s="153"/>
      <c r="G108" s="153"/>
      <c r="H108" s="153"/>
      <c r="I108" s="153"/>
      <c r="J108" s="173"/>
      <c r="K108" s="173"/>
      <c r="L108" s="173"/>
      <c r="M108" s="173"/>
      <c r="N108" s="173"/>
    </row>
    <row r="109" spans="1:14" ht="51" customHeight="1" x14ac:dyDescent="0.25">
      <c r="A109" s="117" t="s">
        <v>160</v>
      </c>
      <c r="B109" s="153"/>
      <c r="C109" s="153"/>
      <c r="D109" s="153"/>
      <c r="E109" s="153"/>
      <c r="F109" s="153"/>
      <c r="G109" s="153"/>
      <c r="H109" s="153"/>
      <c r="I109" s="173"/>
      <c r="J109" s="174"/>
      <c r="K109" s="235"/>
      <c r="L109" s="173"/>
      <c r="M109" s="173"/>
      <c r="N109" s="173"/>
    </row>
    <row r="110" spans="1:14" x14ac:dyDescent="0.2">
      <c r="A110" s="255" t="s">
        <v>184</v>
      </c>
      <c r="B110" s="140">
        <f>40*0.5</f>
        <v>20</v>
      </c>
      <c r="C110" s="140" t="s">
        <v>5</v>
      </c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</row>
    <row r="111" spans="1:14" x14ac:dyDescent="0.2">
      <c r="A111" s="173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</row>
    <row r="112" spans="1:14" x14ac:dyDescent="0.2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</row>
    <row r="113" spans="1:1" x14ac:dyDescent="0.2">
      <c r="A113" s="173"/>
    </row>
  </sheetData>
  <mergeCells count="1">
    <mergeCell ref="A5:P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</sheetPr>
  <dimension ref="A1:M70"/>
  <sheetViews>
    <sheetView tabSelected="1" view="pageBreakPreview" zoomScale="90" zoomScaleNormal="90" zoomScaleSheetLayoutView="90" workbookViewId="0">
      <selection activeCell="E45" sqref="E45"/>
    </sheetView>
  </sheetViews>
  <sheetFormatPr defaultRowHeight="12.75" x14ac:dyDescent="0.2"/>
  <cols>
    <col min="1" max="1" width="5.5703125" customWidth="1"/>
    <col min="2" max="2" width="7.85546875" customWidth="1"/>
    <col min="3" max="3" width="12.5703125" customWidth="1"/>
    <col min="4" max="4" width="69.140625" customWidth="1"/>
    <col min="5" max="5" width="12.140625" style="1" customWidth="1"/>
    <col min="6" max="6" width="8.28515625" style="1" customWidth="1"/>
    <col min="7" max="7" width="11.5703125" style="1" customWidth="1"/>
    <col min="8" max="8" width="8.85546875" style="1" customWidth="1"/>
    <col min="9" max="9" width="15.140625" style="1" customWidth="1"/>
    <col min="10" max="10" width="14" bestFit="1" customWidth="1"/>
    <col min="11" max="11" width="12.5703125" bestFit="1" customWidth="1"/>
  </cols>
  <sheetData>
    <row r="1" spans="1:12" ht="129.75" customHeight="1" thickBot="1" x14ac:dyDescent="0.25">
      <c r="A1" s="272"/>
      <c r="B1" s="273"/>
      <c r="C1" s="273"/>
      <c r="D1" s="273"/>
      <c r="E1" s="273"/>
      <c r="F1" s="273"/>
      <c r="G1" s="273"/>
      <c r="H1" s="273"/>
      <c r="I1" s="274"/>
    </row>
    <row r="2" spans="1:12" ht="20.100000000000001" customHeight="1" x14ac:dyDescent="0.2">
      <c r="A2" s="275" t="s">
        <v>28</v>
      </c>
      <c r="B2" s="276"/>
      <c r="C2" s="276"/>
      <c r="D2" s="276"/>
      <c r="E2" s="276"/>
      <c r="F2" s="276"/>
      <c r="G2" s="276"/>
      <c r="H2" s="276"/>
      <c r="I2" s="277"/>
    </row>
    <row r="3" spans="1:12" s="50" customFormat="1" ht="20.100000000000001" customHeight="1" x14ac:dyDescent="0.2">
      <c r="A3" s="278" t="s">
        <v>161</v>
      </c>
      <c r="B3" s="263"/>
      <c r="C3" s="279"/>
      <c r="D3" s="280"/>
      <c r="E3" s="280"/>
      <c r="F3" s="280"/>
      <c r="G3" s="280"/>
      <c r="H3" s="48" t="s">
        <v>20</v>
      </c>
      <c r="I3" s="49"/>
    </row>
    <row r="4" spans="1:12" s="50" customFormat="1" ht="20.100000000000001" customHeight="1" x14ac:dyDescent="0.2">
      <c r="A4" s="261" t="s">
        <v>69</v>
      </c>
      <c r="B4" s="262"/>
      <c r="C4" s="262"/>
      <c r="D4" s="262"/>
      <c r="E4" s="262"/>
      <c r="F4" s="262"/>
      <c r="G4" s="263"/>
      <c r="H4" s="51" t="s">
        <v>163</v>
      </c>
      <c r="I4" s="52"/>
    </row>
    <row r="5" spans="1:12" s="50" customFormat="1" ht="20.100000000000001" customHeight="1" x14ac:dyDescent="0.2">
      <c r="A5" s="261" t="s">
        <v>78</v>
      </c>
      <c r="B5" s="262"/>
      <c r="C5" s="262"/>
      <c r="D5" s="262"/>
      <c r="E5" s="262"/>
      <c r="F5" s="268" t="s">
        <v>21</v>
      </c>
      <c r="G5" s="281"/>
      <c r="H5" s="281"/>
      <c r="I5" s="269"/>
    </row>
    <row r="6" spans="1:12" s="50" customFormat="1" ht="20.100000000000001" customHeight="1" x14ac:dyDescent="0.2">
      <c r="A6" s="261" t="s">
        <v>79</v>
      </c>
      <c r="B6" s="262"/>
      <c r="C6" s="262"/>
      <c r="D6" s="262"/>
      <c r="E6" s="263"/>
      <c r="F6" s="264" t="s">
        <v>24</v>
      </c>
      <c r="G6" s="265"/>
      <c r="H6" s="268" t="s">
        <v>25</v>
      </c>
      <c r="I6" s="269"/>
    </row>
    <row r="7" spans="1:12" s="50" customFormat="1" ht="20.100000000000001" customHeight="1" x14ac:dyDescent="0.2">
      <c r="A7" s="261" t="s">
        <v>162</v>
      </c>
      <c r="B7" s="262"/>
      <c r="C7" s="262"/>
      <c r="D7" s="262"/>
      <c r="E7" s="263"/>
      <c r="F7" s="266"/>
      <c r="G7" s="267"/>
      <c r="H7" s="53" t="s">
        <v>26</v>
      </c>
      <c r="I7" s="230" t="s">
        <v>80</v>
      </c>
      <c r="K7" s="119"/>
    </row>
    <row r="8" spans="1:12" s="59" customFormat="1" ht="51" customHeight="1" x14ac:dyDescent="0.2">
      <c r="A8" s="54" t="s">
        <v>0</v>
      </c>
      <c r="B8" s="55" t="s">
        <v>38</v>
      </c>
      <c r="C8" s="56" t="s">
        <v>2</v>
      </c>
      <c r="D8" s="56" t="s">
        <v>1</v>
      </c>
      <c r="E8" s="57" t="s">
        <v>29</v>
      </c>
      <c r="F8" s="57" t="s">
        <v>9</v>
      </c>
      <c r="G8" s="57" t="s">
        <v>22</v>
      </c>
      <c r="H8" s="57" t="s">
        <v>30</v>
      </c>
      <c r="I8" s="58" t="s">
        <v>27</v>
      </c>
    </row>
    <row r="9" spans="1:12" s="59" customFormat="1" ht="15" x14ac:dyDescent="0.2">
      <c r="A9" s="157"/>
      <c r="B9" s="158"/>
      <c r="C9" s="209"/>
      <c r="D9" s="170" t="s">
        <v>81</v>
      </c>
      <c r="E9" s="161"/>
      <c r="F9" s="161"/>
      <c r="G9" s="161"/>
      <c r="H9" s="161"/>
      <c r="I9" s="162"/>
    </row>
    <row r="10" spans="1:12" s="59" customFormat="1" ht="15" x14ac:dyDescent="0.2">
      <c r="A10" s="54"/>
      <c r="B10" s="55"/>
      <c r="C10" s="210"/>
      <c r="D10" s="211"/>
      <c r="E10" s="57"/>
      <c r="F10" s="57"/>
      <c r="G10" s="57"/>
      <c r="H10" s="57"/>
      <c r="I10" s="58"/>
    </row>
    <row r="11" spans="1:12" ht="20.100000000000001" customHeight="1" x14ac:dyDescent="0.25">
      <c r="A11" s="40">
        <v>1</v>
      </c>
      <c r="B11" s="41"/>
      <c r="C11" s="42"/>
      <c r="D11" s="42" t="s">
        <v>72</v>
      </c>
      <c r="E11" s="43"/>
      <c r="F11" s="44"/>
      <c r="G11" s="45"/>
      <c r="H11" s="45"/>
      <c r="I11" s="33"/>
      <c r="L11" s="50"/>
    </row>
    <row r="12" spans="1:12" ht="33" customHeight="1" x14ac:dyDescent="0.25">
      <c r="A12" s="6" t="s">
        <v>42</v>
      </c>
      <c r="B12" s="46" t="s">
        <v>3</v>
      </c>
      <c r="C12" s="208">
        <v>103689</v>
      </c>
      <c r="D12" s="117" t="s">
        <v>82</v>
      </c>
      <c r="E12" s="60">
        <f>'MEMÓRIA DE CÁLCULO'!D12</f>
        <v>4.5</v>
      </c>
      <c r="F12" s="61" t="s">
        <v>4</v>
      </c>
      <c r="G12" s="62">
        <v>307.74</v>
      </c>
      <c r="H12" s="63">
        <f>G12*I7</f>
        <v>380.24354400000004</v>
      </c>
      <c r="I12" s="64">
        <f>E12*H12</f>
        <v>1711.0959480000001</v>
      </c>
    </row>
    <row r="13" spans="1:12" ht="63" x14ac:dyDescent="0.25">
      <c r="A13" s="6" t="s">
        <v>43</v>
      </c>
      <c r="B13" s="46" t="s">
        <v>3</v>
      </c>
      <c r="C13" s="208" t="s">
        <v>87</v>
      </c>
      <c r="D13" s="117" t="s">
        <v>84</v>
      </c>
      <c r="E13" s="175">
        <f>'MEMÓRIA DE CÁLCULO'!B14</f>
        <v>2</v>
      </c>
      <c r="F13" s="131" t="s">
        <v>83</v>
      </c>
      <c r="G13" s="176">
        <v>836.4</v>
      </c>
      <c r="H13" s="177">
        <f>I7*G13</f>
        <v>1033.4558400000001</v>
      </c>
      <c r="I13" s="64">
        <f>E13*H13</f>
        <v>2066.9116800000002</v>
      </c>
      <c r="J13" s="1">
        <f>I12+I13</f>
        <v>3778.0076280000003</v>
      </c>
    </row>
    <row r="14" spans="1:12" ht="32.1" customHeight="1" x14ac:dyDescent="0.25">
      <c r="A14" s="6" t="s">
        <v>103</v>
      </c>
      <c r="B14" s="46" t="s">
        <v>3</v>
      </c>
      <c r="C14" s="213">
        <v>90777</v>
      </c>
      <c r="D14" s="238" t="s">
        <v>74</v>
      </c>
      <c r="E14" s="175">
        <f>'MEMÓRIA DE CÁLCULO'!E17</f>
        <v>135</v>
      </c>
      <c r="F14" s="131" t="s">
        <v>71</v>
      </c>
      <c r="G14" s="176">
        <v>114.12</v>
      </c>
      <c r="H14" s="177">
        <f>G14*I7</f>
        <v>141.00667200000001</v>
      </c>
      <c r="I14" s="64">
        <f>E14*H14</f>
        <v>19035.900720000001</v>
      </c>
      <c r="J14">
        <f>I14/2</f>
        <v>9517.9503600000007</v>
      </c>
    </row>
    <row r="15" spans="1:12" ht="32.1" customHeight="1" x14ac:dyDescent="0.25">
      <c r="A15" s="6" t="s">
        <v>104</v>
      </c>
      <c r="B15" s="46" t="s">
        <v>3</v>
      </c>
      <c r="C15" s="213" t="s">
        <v>73</v>
      </c>
      <c r="D15" s="238" t="s">
        <v>75</v>
      </c>
      <c r="E15" s="175">
        <f>'MEMÓRIA DE CÁLCULO'!E19</f>
        <v>360</v>
      </c>
      <c r="F15" s="131" t="s">
        <v>71</v>
      </c>
      <c r="G15" s="176">
        <v>50.64</v>
      </c>
      <c r="H15" s="177">
        <f>G15*I7</f>
        <v>62.570784000000003</v>
      </c>
      <c r="I15" s="64">
        <f>E15*H15</f>
        <v>22525.482240000001</v>
      </c>
      <c r="J15" s="1">
        <f>I15/2</f>
        <v>11262.741120000001</v>
      </c>
      <c r="K15" s="1">
        <f>J14+J15</f>
        <v>20780.691480000001</v>
      </c>
    </row>
    <row r="16" spans="1:12" ht="17.100000000000001" customHeight="1" x14ac:dyDescent="0.25">
      <c r="A16" s="8"/>
      <c r="B16" s="19"/>
      <c r="C16" s="7"/>
      <c r="D16" s="138" t="s">
        <v>41</v>
      </c>
      <c r="E16" s="65"/>
      <c r="F16" s="66"/>
      <c r="G16" s="270"/>
      <c r="H16" s="271"/>
      <c r="I16" s="137">
        <f>I12+I13+I14+I15</f>
        <v>45339.390588000002</v>
      </c>
      <c r="J16" s="1">
        <f>SUM(J13:J15)</f>
        <v>24558.699108000001</v>
      </c>
      <c r="K16" s="120"/>
    </row>
    <row r="17" spans="1:11" ht="17.100000000000001" customHeight="1" x14ac:dyDescent="0.25">
      <c r="A17" s="8"/>
      <c r="B17" s="19"/>
      <c r="C17" s="7"/>
      <c r="D17" s="9"/>
      <c r="E17" s="65"/>
      <c r="F17" s="66"/>
      <c r="G17" s="241"/>
      <c r="H17" s="242"/>
      <c r="I17" s="48"/>
      <c r="K17" s="120"/>
    </row>
    <row r="18" spans="1:11" ht="17.100000000000001" customHeight="1" x14ac:dyDescent="0.25">
      <c r="A18" s="40">
        <v>2</v>
      </c>
      <c r="B18" s="41"/>
      <c r="C18" s="42"/>
      <c r="D18" s="150" t="s">
        <v>89</v>
      </c>
      <c r="E18" s="178"/>
      <c r="F18" s="179"/>
      <c r="G18" s="180"/>
      <c r="H18" s="180"/>
      <c r="I18" s="181"/>
    </row>
    <row r="19" spans="1:11" ht="47.25" x14ac:dyDescent="0.25">
      <c r="A19" s="6" t="s">
        <v>45</v>
      </c>
      <c r="B19" s="46" t="s">
        <v>3</v>
      </c>
      <c r="C19" s="208">
        <v>98525</v>
      </c>
      <c r="D19" s="117" t="s">
        <v>90</v>
      </c>
      <c r="E19" s="167">
        <f>'MEMÓRIA DE CÁLCULO'!D24</f>
        <v>40</v>
      </c>
      <c r="F19" s="212" t="s">
        <v>4</v>
      </c>
      <c r="G19" s="237">
        <v>0.4</v>
      </c>
      <c r="H19" s="165">
        <f>G19*I7</f>
        <v>0.49424000000000001</v>
      </c>
      <c r="I19" s="67">
        <f>E19*H19</f>
        <v>19.769600000000001</v>
      </c>
    </row>
    <row r="20" spans="1:11" ht="49.5" customHeight="1" x14ac:dyDescent="0.25">
      <c r="A20" s="6" t="s">
        <v>105</v>
      </c>
      <c r="B20" s="46" t="s">
        <v>3</v>
      </c>
      <c r="C20" s="208">
        <v>101144</v>
      </c>
      <c r="D20" s="117" t="s">
        <v>93</v>
      </c>
      <c r="E20" s="167">
        <f>'MEMÓRIA DE CÁLCULO'!E26</f>
        <v>20</v>
      </c>
      <c r="F20" s="212" t="s">
        <v>5</v>
      </c>
      <c r="G20" s="237">
        <v>16.309999999999999</v>
      </c>
      <c r="H20" s="165">
        <f>G20*I7</f>
        <v>20.152635999999998</v>
      </c>
      <c r="I20" s="67">
        <f>E20*H20</f>
        <v>403.05271999999997</v>
      </c>
    </row>
    <row r="21" spans="1:11" ht="33" customHeight="1" x14ac:dyDescent="0.25">
      <c r="A21" s="6" t="s">
        <v>106</v>
      </c>
      <c r="B21" s="46" t="s">
        <v>3</v>
      </c>
      <c r="C21" s="208">
        <v>95875</v>
      </c>
      <c r="D21" s="117" t="s">
        <v>95</v>
      </c>
      <c r="E21" s="167">
        <f>'MEMÓRIA DE CÁLCULO'!F28</f>
        <v>80</v>
      </c>
      <c r="F21" s="212" t="s">
        <v>96</v>
      </c>
      <c r="G21" s="237">
        <v>2.46</v>
      </c>
      <c r="H21" s="165">
        <f>G21*I7</f>
        <v>3.0395759999999998</v>
      </c>
      <c r="I21" s="67">
        <f>E21*H21</f>
        <v>243.16607999999999</v>
      </c>
    </row>
    <row r="22" spans="1:11" ht="16.5" customHeight="1" x14ac:dyDescent="0.25">
      <c r="A22" s="6" t="s">
        <v>107</v>
      </c>
      <c r="B22" s="46" t="s">
        <v>3</v>
      </c>
      <c r="C22" s="208">
        <v>100575</v>
      </c>
      <c r="D22" s="117" t="s">
        <v>100</v>
      </c>
      <c r="E22" s="167">
        <f>'MEMÓRIA DE CÁLCULO'!B30</f>
        <v>5</v>
      </c>
      <c r="F22" s="212" t="s">
        <v>4</v>
      </c>
      <c r="G22" s="237">
        <v>0.13</v>
      </c>
      <c r="H22" s="165">
        <f>G22*I7</f>
        <v>0.16062800000000002</v>
      </c>
      <c r="I22" s="67">
        <f>E22*H22</f>
        <v>0.80314000000000008</v>
      </c>
    </row>
    <row r="23" spans="1:11" ht="63" x14ac:dyDescent="0.25">
      <c r="A23" s="6" t="s">
        <v>108</v>
      </c>
      <c r="B23" s="46" t="s">
        <v>3</v>
      </c>
      <c r="C23" s="208">
        <v>95719</v>
      </c>
      <c r="D23" s="117" t="s">
        <v>102</v>
      </c>
      <c r="E23" s="167">
        <f>'MEMÓRIA DE CÁLCULO'!F32</f>
        <v>135</v>
      </c>
      <c r="F23" s="212" t="s">
        <v>110</v>
      </c>
      <c r="G23" s="237">
        <v>89.57</v>
      </c>
      <c r="H23" s="165">
        <f>G23*I7</f>
        <v>110.672692</v>
      </c>
      <c r="I23" s="67">
        <f>E23*H23</f>
        <v>14940.81342</v>
      </c>
    </row>
    <row r="24" spans="1:11" ht="17.100000000000001" customHeight="1" x14ac:dyDescent="0.2">
      <c r="A24" s="182"/>
      <c r="B24" s="183"/>
      <c r="C24" s="189"/>
      <c r="D24" s="214" t="s">
        <v>46</v>
      </c>
      <c r="E24" s="191"/>
      <c r="F24" s="185"/>
      <c r="G24" s="192"/>
      <c r="H24" s="187"/>
      <c r="I24" s="137">
        <f>I23+I22+I21+I20+I19</f>
        <v>15607.604960000001</v>
      </c>
    </row>
    <row r="25" spans="1:11" ht="17.100000000000001" customHeight="1" x14ac:dyDescent="0.25">
      <c r="A25" s="182"/>
      <c r="B25" s="183"/>
      <c r="C25" s="189"/>
      <c r="D25" s="171"/>
      <c r="E25" s="184"/>
      <c r="F25" s="185"/>
      <c r="G25" s="186"/>
      <c r="H25" s="187"/>
      <c r="I25" s="188"/>
    </row>
    <row r="26" spans="1:11" ht="17.100000000000001" customHeight="1" x14ac:dyDescent="0.25">
      <c r="A26" s="133">
        <v>3</v>
      </c>
      <c r="B26" s="183"/>
      <c r="C26" s="189"/>
      <c r="D26" s="150" t="s">
        <v>101</v>
      </c>
      <c r="E26" s="184"/>
      <c r="F26" s="185"/>
      <c r="G26" s="186"/>
      <c r="H26" s="187"/>
      <c r="I26" s="188"/>
    </row>
    <row r="27" spans="1:11" ht="33" customHeight="1" x14ac:dyDescent="0.25">
      <c r="A27" s="6" t="s">
        <v>47</v>
      </c>
      <c r="B27" s="46" t="s">
        <v>3</v>
      </c>
      <c r="C27" s="208">
        <v>96546</v>
      </c>
      <c r="D27" s="117" t="s">
        <v>111</v>
      </c>
      <c r="E27" s="147">
        <f>'MEMÓRIA DE CÁLCULO'!B37</f>
        <v>888.48</v>
      </c>
      <c r="F27" s="61" t="s">
        <v>40</v>
      </c>
      <c r="G27" s="143">
        <v>11.99</v>
      </c>
      <c r="H27" s="63">
        <f>G27*I7</f>
        <v>14.814844000000001</v>
      </c>
      <c r="I27" s="64">
        <f>E27*H27</f>
        <v>13162.692597120002</v>
      </c>
    </row>
    <row r="28" spans="1:11" ht="49.5" customHeight="1" x14ac:dyDescent="0.25">
      <c r="A28" s="6" t="s">
        <v>48</v>
      </c>
      <c r="B28" s="46" t="s">
        <v>3</v>
      </c>
      <c r="C28" s="208">
        <v>96528</v>
      </c>
      <c r="D28" s="117" t="s">
        <v>115</v>
      </c>
      <c r="E28" s="147">
        <f>'MEMÓRIA DE CÁLCULO'!B40</f>
        <v>33</v>
      </c>
      <c r="F28" s="61" t="s">
        <v>4</v>
      </c>
      <c r="G28" s="143">
        <v>258.02</v>
      </c>
      <c r="H28" s="63">
        <f>G28*I7</f>
        <v>318.80951199999998</v>
      </c>
      <c r="I28" s="64">
        <f>E28*H28</f>
        <v>10520.713895999999</v>
      </c>
    </row>
    <row r="29" spans="1:11" ht="31.5" x14ac:dyDescent="0.25">
      <c r="A29" s="6" t="s">
        <v>49</v>
      </c>
      <c r="B29" s="46" t="s">
        <v>3</v>
      </c>
      <c r="C29" s="208" t="s">
        <v>112</v>
      </c>
      <c r="D29" s="117" t="s">
        <v>116</v>
      </c>
      <c r="E29" s="147">
        <f>'MEMÓRIA DE CÁLCULO'!B44</f>
        <v>6.3</v>
      </c>
      <c r="F29" s="61" t="s">
        <v>5</v>
      </c>
      <c r="G29" s="143">
        <v>704.68</v>
      </c>
      <c r="H29" s="63">
        <f>G29*I7</f>
        <v>870.70260799999994</v>
      </c>
      <c r="I29" s="64">
        <f t="shared" ref="I29" si="0">E29*H29</f>
        <v>5485.4264303999998</v>
      </c>
    </row>
    <row r="30" spans="1:11" ht="31.5" x14ac:dyDescent="0.25">
      <c r="A30" s="6" t="s">
        <v>113</v>
      </c>
      <c r="B30" s="46" t="s">
        <v>3</v>
      </c>
      <c r="C30" s="208">
        <v>96547</v>
      </c>
      <c r="D30" s="117" t="s">
        <v>114</v>
      </c>
      <c r="E30" s="147">
        <f>'MEMÓRIA DE CÁLCULO'!B47</f>
        <v>740.4</v>
      </c>
      <c r="F30" s="61" t="s">
        <v>40</v>
      </c>
      <c r="G30" s="143">
        <v>10.06</v>
      </c>
      <c r="H30" s="63">
        <f>G30*I7</f>
        <v>12.430136000000001</v>
      </c>
      <c r="I30" s="64">
        <f>E30*H30</f>
        <v>9203.2726944000005</v>
      </c>
    </row>
    <row r="31" spans="1:11" ht="17.100000000000001" customHeight="1" x14ac:dyDescent="0.2">
      <c r="A31" s="182"/>
      <c r="B31" s="183"/>
      <c r="C31" s="190"/>
      <c r="D31" s="214" t="s">
        <v>50</v>
      </c>
      <c r="E31" s="136"/>
      <c r="F31" s="61"/>
      <c r="G31" s="192"/>
      <c r="H31" s="187"/>
      <c r="I31" s="218">
        <f>I27+I28+I29+I30</f>
        <v>38372.105617920002</v>
      </c>
    </row>
    <row r="32" spans="1:11" ht="17.100000000000001" customHeight="1" x14ac:dyDescent="0.25">
      <c r="A32" s="193"/>
      <c r="B32" s="194"/>
      <c r="C32" s="195"/>
      <c r="D32" s="196"/>
      <c r="E32" s="191"/>
      <c r="F32" s="197"/>
      <c r="G32" s="192"/>
      <c r="H32" s="187"/>
      <c r="I32" s="188"/>
    </row>
    <row r="33" spans="1:13" ht="17.100000000000001" customHeight="1" x14ac:dyDescent="0.25">
      <c r="A33" s="148">
        <v>4</v>
      </c>
      <c r="B33" s="149"/>
      <c r="C33" s="150"/>
      <c r="D33" s="150" t="s">
        <v>117</v>
      </c>
      <c r="E33" s="198"/>
      <c r="F33" s="199"/>
      <c r="G33" s="200"/>
      <c r="H33" s="200"/>
      <c r="I33" s="201"/>
      <c r="K33" s="121"/>
    </row>
    <row r="34" spans="1:13" ht="32.1" customHeight="1" x14ac:dyDescent="0.25">
      <c r="A34" s="6" t="s">
        <v>51</v>
      </c>
      <c r="B34" s="47" t="s">
        <v>3</v>
      </c>
      <c r="C34" s="208" t="s">
        <v>112</v>
      </c>
      <c r="D34" s="117" t="s">
        <v>116</v>
      </c>
      <c r="E34" s="60">
        <f>'MEMÓRIA DE CÁLCULO'!B53</f>
        <v>9.24</v>
      </c>
      <c r="F34" s="61" t="s">
        <v>5</v>
      </c>
      <c r="G34" s="143">
        <f>G29</f>
        <v>704.68</v>
      </c>
      <c r="H34" s="63">
        <f>G34*I7</f>
        <v>870.70260799999994</v>
      </c>
      <c r="I34" s="67">
        <f t="shared" ref="I34" si="1">E34*H34</f>
        <v>8045.2920979199998</v>
      </c>
      <c r="K34" s="120"/>
      <c r="M34" s="120"/>
    </row>
    <row r="35" spans="1:13" ht="33" customHeight="1" x14ac:dyDescent="0.2">
      <c r="A35" s="6" t="s">
        <v>52</v>
      </c>
      <c r="B35" s="47" t="s">
        <v>3</v>
      </c>
      <c r="C35" s="208" t="s">
        <v>119</v>
      </c>
      <c r="D35" s="238" t="s">
        <v>118</v>
      </c>
      <c r="E35" s="60">
        <f>'MEMÓRIA DE CÁLCULO'!B56</f>
        <v>9.3000000000000007</v>
      </c>
      <c r="F35" s="61" t="s">
        <v>120</v>
      </c>
      <c r="G35" s="143">
        <v>110.84</v>
      </c>
      <c r="H35" s="63">
        <f>G35*I7</f>
        <v>136.95390399999999</v>
      </c>
      <c r="I35" s="67">
        <f t="shared" ref="I35:I49" si="2">E35*H35</f>
        <v>1273.6713072</v>
      </c>
      <c r="K35" s="120"/>
      <c r="M35" s="120"/>
    </row>
    <row r="36" spans="1:13" ht="65.099999999999994" customHeight="1" x14ac:dyDescent="0.25">
      <c r="A36" s="6" t="s">
        <v>53</v>
      </c>
      <c r="B36" s="47" t="s">
        <v>3</v>
      </c>
      <c r="C36" s="208">
        <v>100764</v>
      </c>
      <c r="D36" s="117" t="s">
        <v>70</v>
      </c>
      <c r="E36" s="60">
        <f>'MEMÓRIA DE CÁLCULO'!B59</f>
        <v>2500</v>
      </c>
      <c r="F36" s="61" t="s">
        <v>40</v>
      </c>
      <c r="G36" s="143">
        <v>15.74</v>
      </c>
      <c r="H36" s="63">
        <f>G36*I7</f>
        <v>19.448344000000002</v>
      </c>
      <c r="I36" s="67">
        <f t="shared" si="2"/>
        <v>48620.860000000008</v>
      </c>
      <c r="K36" s="120"/>
      <c r="M36" s="120"/>
    </row>
    <row r="37" spans="1:13" ht="65.099999999999994" customHeight="1" x14ac:dyDescent="0.25">
      <c r="A37" s="6" t="s">
        <v>54</v>
      </c>
      <c r="B37" s="47" t="s">
        <v>3</v>
      </c>
      <c r="C37" s="208">
        <v>100763</v>
      </c>
      <c r="D37" s="117" t="s">
        <v>121</v>
      </c>
      <c r="E37" s="60">
        <f>'MEMÓRIA DE CÁLCULO'!B63</f>
        <v>1470</v>
      </c>
      <c r="F37" s="61" t="s">
        <v>40</v>
      </c>
      <c r="G37" s="143">
        <v>16</v>
      </c>
      <c r="H37" s="63">
        <f>G37*I7</f>
        <v>19.769600000000001</v>
      </c>
      <c r="I37" s="67">
        <f>E37*H37</f>
        <v>29061.312000000002</v>
      </c>
      <c r="K37" s="120"/>
      <c r="M37" s="120"/>
    </row>
    <row r="38" spans="1:13" ht="32.1" customHeight="1" x14ac:dyDescent="0.25">
      <c r="A38" s="6" t="s">
        <v>66</v>
      </c>
      <c r="B38" s="47" t="s">
        <v>3</v>
      </c>
      <c r="C38" s="208">
        <v>43125</v>
      </c>
      <c r="D38" s="117" t="s">
        <v>122</v>
      </c>
      <c r="E38" s="60">
        <f>'MEMÓRIA DE CÁLCULO'!B66</f>
        <v>42</v>
      </c>
      <c r="F38" s="61" t="s">
        <v>4</v>
      </c>
      <c r="G38" s="143">
        <v>127.71</v>
      </c>
      <c r="H38" s="63">
        <f>G38*I7</f>
        <v>157.79847599999999</v>
      </c>
      <c r="I38" s="67">
        <f>E38*H38</f>
        <v>6627.5359920000001</v>
      </c>
      <c r="K38" s="120"/>
      <c r="M38" s="120"/>
    </row>
    <row r="39" spans="1:13" ht="32.1" customHeight="1" x14ac:dyDescent="0.25">
      <c r="A39" s="6" t="s">
        <v>123</v>
      </c>
      <c r="B39" s="47" t="s">
        <v>3</v>
      </c>
      <c r="C39" s="208">
        <v>43127</v>
      </c>
      <c r="D39" s="117" t="s">
        <v>124</v>
      </c>
      <c r="E39" s="60">
        <f>'MEMÓRIA DE CÁLCULO'!B70</f>
        <v>42</v>
      </c>
      <c r="F39" s="61" t="s">
        <v>4</v>
      </c>
      <c r="G39" s="143">
        <v>41.67</v>
      </c>
      <c r="H39" s="63">
        <f>G39*I7</f>
        <v>51.487452000000005</v>
      </c>
      <c r="I39" s="67">
        <f t="shared" ref="I39:I44" si="3">E39*H39</f>
        <v>2162.472984</v>
      </c>
      <c r="K39" s="120"/>
      <c r="M39" s="120"/>
    </row>
    <row r="40" spans="1:13" ht="32.1" customHeight="1" x14ac:dyDescent="0.2">
      <c r="A40" s="6" t="s">
        <v>125</v>
      </c>
      <c r="B40" s="47" t="s">
        <v>3</v>
      </c>
      <c r="C40" s="208" t="s">
        <v>127</v>
      </c>
      <c r="D40" s="238" t="s">
        <v>128</v>
      </c>
      <c r="E40" s="60">
        <f>'MEMÓRIA DE CÁLCULO'!B73</f>
        <v>214.2</v>
      </c>
      <c r="F40" s="61" t="s">
        <v>9</v>
      </c>
      <c r="G40" s="143">
        <v>0.33</v>
      </c>
      <c r="H40" s="63">
        <f>G40*I7</f>
        <v>0.40774800000000005</v>
      </c>
      <c r="I40" s="67">
        <f t="shared" si="3"/>
        <v>87.339621600000001</v>
      </c>
      <c r="K40" s="120"/>
      <c r="M40" s="120"/>
    </row>
    <row r="41" spans="1:13" ht="32.1" customHeight="1" x14ac:dyDescent="0.2">
      <c r="A41" s="6" t="s">
        <v>136</v>
      </c>
      <c r="B41" s="47" t="s">
        <v>3</v>
      </c>
      <c r="C41" s="208" t="s">
        <v>126</v>
      </c>
      <c r="D41" s="238" t="s">
        <v>129</v>
      </c>
      <c r="E41" s="60">
        <f>'MEMÓRIA DE CÁLCULO'!B76</f>
        <v>0.50819999999999999</v>
      </c>
      <c r="F41" s="61" t="s">
        <v>40</v>
      </c>
      <c r="G41" s="143">
        <v>19.22</v>
      </c>
      <c r="H41" s="63">
        <f>G41*I7</f>
        <v>23.748231999999998</v>
      </c>
      <c r="I41" s="67">
        <f t="shared" si="3"/>
        <v>12.068851502399999</v>
      </c>
      <c r="K41" s="120"/>
      <c r="M41" s="120"/>
    </row>
    <row r="42" spans="1:13" ht="32.1" customHeight="1" x14ac:dyDescent="0.2">
      <c r="A42" s="6" t="s">
        <v>137</v>
      </c>
      <c r="B42" s="47" t="s">
        <v>3</v>
      </c>
      <c r="C42" s="208" t="s">
        <v>130</v>
      </c>
      <c r="D42" s="238" t="s">
        <v>133</v>
      </c>
      <c r="E42" s="60">
        <f>'MEMÓRIA DE CÁLCULO'!B81</f>
        <v>2.2307884200000001</v>
      </c>
      <c r="F42" s="61" t="s">
        <v>71</v>
      </c>
      <c r="G42" s="143">
        <v>27.23</v>
      </c>
      <c r="H42" s="63">
        <f>G42*I7</f>
        <v>33.645388000000004</v>
      </c>
      <c r="I42" s="67">
        <f t="shared" si="3"/>
        <v>75.055741936806967</v>
      </c>
      <c r="K42" s="120"/>
      <c r="M42" s="120"/>
    </row>
    <row r="43" spans="1:13" ht="32.1" customHeight="1" x14ac:dyDescent="0.2">
      <c r="A43" s="6" t="s">
        <v>138</v>
      </c>
      <c r="B43" s="47" t="s">
        <v>3</v>
      </c>
      <c r="C43" s="208" t="s">
        <v>131</v>
      </c>
      <c r="D43" s="238" t="s">
        <v>132</v>
      </c>
      <c r="E43" s="60">
        <f>'MEMÓRIA DE CÁLCULO'!B81</f>
        <v>2.2307884200000001</v>
      </c>
      <c r="F43" s="61" t="s">
        <v>71</v>
      </c>
      <c r="G43" s="143">
        <v>20.18</v>
      </c>
      <c r="H43" s="63">
        <f>G43*I7</f>
        <v>24.934408000000001</v>
      </c>
      <c r="I43" s="67">
        <f t="shared" si="3"/>
        <v>55.623388625955364</v>
      </c>
      <c r="K43" s="120"/>
      <c r="M43" s="120"/>
    </row>
    <row r="44" spans="1:13" ht="32.1" customHeight="1" x14ac:dyDescent="0.2">
      <c r="A44" s="6" t="s">
        <v>139</v>
      </c>
      <c r="B44" s="47" t="s">
        <v>3</v>
      </c>
      <c r="C44" s="208" t="s">
        <v>65</v>
      </c>
      <c r="D44" s="172" t="s">
        <v>64</v>
      </c>
      <c r="E44" s="60">
        <f>'MEMÓRIA DE CÁLCULO'!D88</f>
        <v>361.13009999999997</v>
      </c>
      <c r="F44" s="61" t="s">
        <v>40</v>
      </c>
      <c r="G44" s="143">
        <v>15.74</v>
      </c>
      <c r="H44" s="63">
        <f>G44*I7</f>
        <v>19.448344000000002</v>
      </c>
      <c r="I44" s="67">
        <f t="shared" si="3"/>
        <v>7023.3824135544</v>
      </c>
      <c r="K44" s="120"/>
      <c r="M44" s="120"/>
    </row>
    <row r="45" spans="1:13" ht="16.5" customHeight="1" x14ac:dyDescent="0.25">
      <c r="A45" s="6" t="s">
        <v>140</v>
      </c>
      <c r="B45" s="47" t="s">
        <v>3</v>
      </c>
      <c r="C45" s="208" t="s">
        <v>134</v>
      </c>
      <c r="D45" s="117" t="s">
        <v>135</v>
      </c>
      <c r="E45" s="60">
        <f>'MEMÓRIA DE CÁLCULO'!B90</f>
        <v>14</v>
      </c>
      <c r="F45" s="61" t="s">
        <v>6</v>
      </c>
      <c r="G45" s="143">
        <v>32.46</v>
      </c>
      <c r="H45" s="63">
        <f>G45*I7</f>
        <v>40.107576000000002</v>
      </c>
      <c r="I45" s="67">
        <f>E45*H45</f>
        <v>561.50606400000004</v>
      </c>
      <c r="K45" s="120"/>
      <c r="M45" s="120"/>
    </row>
    <row r="46" spans="1:13" ht="17.100000000000001" customHeight="1" x14ac:dyDescent="0.2">
      <c r="A46" s="6"/>
      <c r="B46" s="47"/>
      <c r="C46" s="208"/>
      <c r="D46" s="214" t="s">
        <v>141</v>
      </c>
      <c r="E46" s="136"/>
      <c r="F46" s="61"/>
      <c r="G46" s="192"/>
      <c r="H46" s="187"/>
      <c r="I46" s="218">
        <f>I45+I44+I43+I42+I41+I40+I39+I38+I37+I36+I35+I34</f>
        <v>103606.12046233956</v>
      </c>
      <c r="K46" s="120"/>
      <c r="M46" s="120"/>
    </row>
    <row r="47" spans="1:13" ht="17.100000000000001" customHeight="1" x14ac:dyDescent="0.25">
      <c r="A47" s="6"/>
      <c r="B47" s="47"/>
      <c r="C47" s="203"/>
      <c r="D47" s="171"/>
      <c r="E47" s="204"/>
      <c r="F47" s="185"/>
      <c r="G47" s="186"/>
      <c r="H47" s="187"/>
      <c r="I47" s="181"/>
      <c r="K47" s="120"/>
      <c r="M47" s="120"/>
    </row>
    <row r="48" spans="1:13" ht="17.100000000000001" customHeight="1" x14ac:dyDescent="0.25">
      <c r="A48" s="148">
        <v>5</v>
      </c>
      <c r="B48" s="149"/>
      <c r="C48" s="150"/>
      <c r="D48" s="150" t="s">
        <v>142</v>
      </c>
      <c r="E48" s="198"/>
      <c r="F48" s="199"/>
      <c r="G48" s="200"/>
      <c r="H48" s="200"/>
      <c r="I48" s="201"/>
      <c r="K48" s="120"/>
      <c r="M48" s="120"/>
    </row>
    <row r="49" spans="1:13" ht="63" customHeight="1" x14ac:dyDescent="0.25">
      <c r="A49" s="6" t="s">
        <v>56</v>
      </c>
      <c r="B49" s="47" t="s">
        <v>3</v>
      </c>
      <c r="C49" s="233">
        <v>99839</v>
      </c>
      <c r="D49" s="117" t="s">
        <v>149</v>
      </c>
      <c r="E49" s="60">
        <f>'MEMÓRIA DE CÁLCULO'!B96</f>
        <v>21.16</v>
      </c>
      <c r="F49" s="61" t="s">
        <v>6</v>
      </c>
      <c r="G49" s="143">
        <v>476.86</v>
      </c>
      <c r="H49" s="63">
        <f>G49*I7</f>
        <v>589.20821599999999</v>
      </c>
      <c r="I49" s="67">
        <f t="shared" si="2"/>
        <v>12467.64585056</v>
      </c>
      <c r="K49" s="120"/>
      <c r="M49" s="120"/>
    </row>
    <row r="50" spans="1:13" ht="29.1" customHeight="1" x14ac:dyDescent="0.2">
      <c r="A50" s="6" t="s">
        <v>57</v>
      </c>
      <c r="B50" s="47" t="s">
        <v>3</v>
      </c>
      <c r="C50" s="226" t="s">
        <v>151</v>
      </c>
      <c r="D50" s="172" t="s">
        <v>150</v>
      </c>
      <c r="E50" s="60">
        <f>'MEMÓRIA DE CÁLCULO'!B99</f>
        <v>93.1</v>
      </c>
      <c r="F50" s="61" t="s">
        <v>4</v>
      </c>
      <c r="G50" s="143">
        <v>37.840000000000003</v>
      </c>
      <c r="H50" s="63">
        <f>G50*I7</f>
        <v>46.755104000000003</v>
      </c>
      <c r="I50" s="67">
        <f>E50*H50</f>
        <v>4352.9001823999997</v>
      </c>
      <c r="K50" s="120"/>
      <c r="M50" s="120"/>
    </row>
    <row r="51" spans="1:13" ht="17.100000000000001" customHeight="1" x14ac:dyDescent="0.2">
      <c r="A51" s="182"/>
      <c r="B51" s="202"/>
      <c r="C51" s="146"/>
      <c r="D51" s="214" t="s">
        <v>58</v>
      </c>
      <c r="E51" s="191"/>
      <c r="F51" s="61"/>
      <c r="G51" s="192"/>
      <c r="H51" s="187"/>
      <c r="I51" s="218">
        <f>I49+I50</f>
        <v>16820.546032959999</v>
      </c>
      <c r="K51" s="120"/>
      <c r="M51" s="120"/>
    </row>
    <row r="52" spans="1:13" ht="15.75" x14ac:dyDescent="0.25">
      <c r="A52" s="205"/>
      <c r="B52" s="202"/>
      <c r="C52" s="146"/>
      <c r="D52" s="117"/>
      <c r="E52" s="204"/>
      <c r="F52" s="61"/>
      <c r="G52" s="186"/>
      <c r="H52" s="187"/>
      <c r="I52" s="67"/>
      <c r="K52" s="120"/>
      <c r="M52" s="120"/>
    </row>
    <row r="53" spans="1:13" ht="17.100000000000001" customHeight="1" x14ac:dyDescent="0.25">
      <c r="A53" s="148">
        <v>6</v>
      </c>
      <c r="B53" s="149"/>
      <c r="C53" s="150"/>
      <c r="D53" s="228" t="s">
        <v>152</v>
      </c>
      <c r="E53" s="191"/>
      <c r="F53" s="199"/>
      <c r="G53" s="200"/>
      <c r="H53" s="200"/>
      <c r="I53" s="201"/>
      <c r="K53" s="120"/>
      <c r="M53" s="120"/>
    </row>
    <row r="54" spans="1:13" ht="48" customHeight="1" x14ac:dyDescent="0.25">
      <c r="A54" s="6" t="s">
        <v>59</v>
      </c>
      <c r="B54" s="47" t="s">
        <v>3</v>
      </c>
      <c r="C54" s="208">
        <v>101144</v>
      </c>
      <c r="D54" s="117" t="s">
        <v>93</v>
      </c>
      <c r="E54" s="147">
        <f>'MEMÓRIA DE CÁLCULO'!B104</f>
        <v>40</v>
      </c>
      <c r="F54" s="61" t="s">
        <v>5</v>
      </c>
      <c r="G54" s="132">
        <f>G20</f>
        <v>16.309999999999999</v>
      </c>
      <c r="H54" s="63">
        <f>G54*I7</f>
        <v>20.152635999999998</v>
      </c>
      <c r="I54" s="229">
        <f t="shared" ref="I54:I56" si="4">E54*H54</f>
        <v>806.10543999999993</v>
      </c>
      <c r="K54" s="120"/>
      <c r="M54" s="120"/>
    </row>
    <row r="55" spans="1:13" ht="33" customHeight="1" x14ac:dyDescent="0.25">
      <c r="A55" s="6" t="s">
        <v>60</v>
      </c>
      <c r="B55" s="47" t="s">
        <v>3</v>
      </c>
      <c r="C55" s="227">
        <v>95877</v>
      </c>
      <c r="D55" s="117" t="s">
        <v>159</v>
      </c>
      <c r="E55" s="147">
        <f>'MEMÓRIA DE CÁLCULO'!B107</f>
        <v>80</v>
      </c>
      <c r="F55" s="61" t="s">
        <v>5</v>
      </c>
      <c r="G55" s="132">
        <v>1.86</v>
      </c>
      <c r="H55" s="63">
        <f>G55*I7</f>
        <v>2.298216</v>
      </c>
      <c r="I55" s="229">
        <f t="shared" si="4"/>
        <v>183.85728</v>
      </c>
      <c r="K55" s="120"/>
      <c r="M55" s="120"/>
    </row>
    <row r="56" spans="1:13" ht="47.25" x14ac:dyDescent="0.25">
      <c r="A56" s="6" t="s">
        <v>61</v>
      </c>
      <c r="B56" s="47" t="s">
        <v>3</v>
      </c>
      <c r="C56" s="208">
        <v>96385</v>
      </c>
      <c r="D56" s="117" t="s">
        <v>160</v>
      </c>
      <c r="E56" s="60">
        <f>'MEMÓRIA DE CÁLCULO'!B110</f>
        <v>20</v>
      </c>
      <c r="F56" s="61" t="s">
        <v>5</v>
      </c>
      <c r="G56" s="143">
        <v>11.72</v>
      </c>
      <c r="H56" s="63">
        <f>G56*I7</f>
        <v>14.481232</v>
      </c>
      <c r="I56" s="67">
        <f t="shared" si="4"/>
        <v>289.62464</v>
      </c>
      <c r="K56" s="108"/>
    </row>
    <row r="57" spans="1:13" ht="15.75" x14ac:dyDescent="0.2">
      <c r="A57" s="6" t="s">
        <v>62</v>
      </c>
      <c r="B57" s="47" t="s">
        <v>3</v>
      </c>
      <c r="C57" s="208"/>
      <c r="D57" s="172"/>
      <c r="E57" s="204"/>
      <c r="F57" s="61"/>
      <c r="G57" s="186"/>
      <c r="H57" s="187"/>
      <c r="I57" s="67"/>
      <c r="K57" s="108"/>
    </row>
    <row r="58" spans="1:13" ht="17.100000000000001" customHeight="1" x14ac:dyDescent="0.2">
      <c r="A58" s="182"/>
      <c r="B58" s="47"/>
      <c r="C58" s="108"/>
      <c r="D58" s="214" t="s">
        <v>63</v>
      </c>
      <c r="E58" s="191"/>
      <c r="F58" s="61"/>
      <c r="G58" s="192"/>
      <c r="H58" s="187"/>
      <c r="I58" s="218">
        <f>I54+I55+I56</f>
        <v>1279.58736</v>
      </c>
      <c r="K58" s="108"/>
    </row>
    <row r="59" spans="1:13" ht="17.100000000000001" customHeight="1" x14ac:dyDescent="0.25">
      <c r="A59" s="182"/>
      <c r="B59" s="202"/>
      <c r="C59" s="207"/>
      <c r="D59" s="171"/>
      <c r="E59" s="204"/>
      <c r="F59" s="185"/>
      <c r="G59" s="206"/>
      <c r="H59" s="187"/>
      <c r="I59" s="181"/>
      <c r="K59" s="108"/>
    </row>
    <row r="60" spans="1:13" ht="14.25" x14ac:dyDescent="0.2">
      <c r="A60" s="6"/>
      <c r="B60" s="46"/>
      <c r="C60" s="118"/>
      <c r="D60" s="169"/>
      <c r="E60" s="60"/>
      <c r="F60" s="61"/>
      <c r="G60" s="186"/>
      <c r="H60" s="63"/>
      <c r="I60" s="64"/>
    </row>
    <row r="61" spans="1:13" ht="5.25" customHeight="1" thickBot="1" x14ac:dyDescent="0.25">
      <c r="A61" s="34"/>
      <c r="B61" s="5"/>
      <c r="C61" s="10"/>
      <c r="D61" s="11"/>
      <c r="E61" s="23"/>
      <c r="F61" s="24"/>
      <c r="G61" s="25"/>
      <c r="H61" s="25"/>
      <c r="I61" s="35"/>
    </row>
    <row r="62" spans="1:13" ht="20.100000000000001" customHeight="1" thickBot="1" x14ac:dyDescent="0.25">
      <c r="A62" s="20"/>
      <c r="B62" s="126"/>
      <c r="C62" s="127"/>
      <c r="D62" s="128" t="s">
        <v>34</v>
      </c>
      <c r="E62" s="285"/>
      <c r="F62" s="286"/>
      <c r="G62" s="286"/>
      <c r="H62" s="287"/>
      <c r="I62" s="125">
        <f>I58+I51+I46+I31+I24+I16</f>
        <v>221025.35502121956</v>
      </c>
    </row>
    <row r="63" spans="1:13" ht="34.5" customHeight="1" thickBot="1" x14ac:dyDescent="0.25">
      <c r="A63" s="34"/>
      <c r="B63" s="288" t="s">
        <v>67</v>
      </c>
      <c r="C63" s="288"/>
      <c r="D63" s="288"/>
      <c r="E63" s="288"/>
      <c r="F63" s="288"/>
      <c r="G63" s="288"/>
      <c r="H63" s="288"/>
      <c r="I63" s="289"/>
    </row>
    <row r="64" spans="1:13" ht="0.2" customHeight="1" thickBot="1" x14ac:dyDescent="0.25">
      <c r="A64" s="37"/>
      <c r="B64" s="12"/>
      <c r="C64" s="12"/>
      <c r="D64" s="12"/>
      <c r="E64" s="26"/>
      <c r="F64" s="26"/>
      <c r="G64" s="26"/>
      <c r="H64" s="26"/>
      <c r="I64" s="38"/>
    </row>
    <row r="65" spans="1:9" ht="0.2" customHeight="1" thickBot="1" x14ac:dyDescent="0.25">
      <c r="A65" s="37"/>
      <c r="B65" s="12"/>
      <c r="C65" s="12"/>
      <c r="D65" s="12"/>
      <c r="E65" s="26"/>
      <c r="F65" s="26"/>
      <c r="G65" s="26"/>
      <c r="H65" s="26"/>
      <c r="I65" s="38"/>
    </row>
    <row r="66" spans="1:9" ht="13.5" customHeight="1" x14ac:dyDescent="0.2">
      <c r="A66" s="13"/>
      <c r="B66" s="14"/>
      <c r="C66" s="14"/>
      <c r="D66" s="14"/>
      <c r="E66" s="27"/>
      <c r="F66" s="27"/>
      <c r="G66" s="27"/>
      <c r="H66" s="27"/>
      <c r="I66" s="28"/>
    </row>
    <row r="67" spans="1:9" ht="27" customHeight="1" x14ac:dyDescent="0.2">
      <c r="A67" s="15"/>
      <c r="B67" s="21"/>
      <c r="C67" s="283" t="s">
        <v>23</v>
      </c>
      <c r="D67" s="283"/>
      <c r="E67" s="284" t="s">
        <v>23</v>
      </c>
      <c r="F67" s="284"/>
      <c r="G67" s="284"/>
      <c r="H67" s="284"/>
      <c r="I67" s="29"/>
    </row>
    <row r="68" spans="1:9" ht="14.25" customHeight="1" x14ac:dyDescent="0.2">
      <c r="A68" s="16"/>
      <c r="C68" s="144"/>
      <c r="D68" s="144" t="s">
        <v>146</v>
      </c>
      <c r="E68" s="144"/>
      <c r="F68" s="144"/>
      <c r="G68" s="144" t="s">
        <v>148</v>
      </c>
      <c r="H68" s="144"/>
      <c r="I68" s="30"/>
    </row>
    <row r="69" spans="1:9" ht="15" customHeight="1" thickBot="1" x14ac:dyDescent="0.25">
      <c r="A69" s="39"/>
      <c r="B69" s="18"/>
      <c r="C69" s="144"/>
      <c r="D69" s="144" t="s">
        <v>147</v>
      </c>
      <c r="E69" s="144"/>
      <c r="F69" s="144"/>
      <c r="G69" s="144" t="s">
        <v>37</v>
      </c>
      <c r="H69" s="144"/>
      <c r="I69" s="32"/>
    </row>
    <row r="70" spans="1:9" ht="17.25" customHeight="1" thickBot="1" x14ac:dyDescent="0.25">
      <c r="A70" s="17"/>
      <c r="B70" s="22"/>
      <c r="C70" s="282"/>
      <c r="D70" s="282"/>
      <c r="E70" s="31"/>
      <c r="F70" s="31"/>
      <c r="G70" s="31"/>
      <c r="H70" s="31"/>
      <c r="I70" s="32"/>
    </row>
  </sheetData>
  <mergeCells count="16">
    <mergeCell ref="C70:D70"/>
    <mergeCell ref="C67:D67"/>
    <mergeCell ref="E67:H67"/>
    <mergeCell ref="E62:H62"/>
    <mergeCell ref="B63:I63"/>
    <mergeCell ref="A1:I1"/>
    <mergeCell ref="A2:I2"/>
    <mergeCell ref="A3:G3"/>
    <mergeCell ref="A4:G4"/>
    <mergeCell ref="A5:E5"/>
    <mergeCell ref="F5:I5"/>
    <mergeCell ref="A6:E6"/>
    <mergeCell ref="F6:G7"/>
    <mergeCell ref="H6:I6"/>
    <mergeCell ref="A7:E7"/>
    <mergeCell ref="G16:H16"/>
  </mergeCells>
  <phoneticPr fontId="3" type="noConversion"/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0DE2-574F-4A5D-A03E-7061B349C353}">
  <sheetPr>
    <tabColor theme="6" tint="-0.499984740745262"/>
  </sheetPr>
  <dimension ref="A1:K34"/>
  <sheetViews>
    <sheetView view="pageBreakPreview" zoomScale="90" zoomScaleNormal="100" zoomScaleSheetLayoutView="90" workbookViewId="0">
      <selection activeCell="G26" sqref="G26"/>
    </sheetView>
  </sheetViews>
  <sheetFormatPr defaultRowHeight="12.75" x14ac:dyDescent="0.2"/>
  <cols>
    <col min="1" max="1" width="10" customWidth="1"/>
    <col min="2" max="2" width="38.7109375" customWidth="1"/>
    <col min="3" max="3" width="12.28515625" customWidth="1"/>
    <col min="4" max="4" width="14.140625" customWidth="1"/>
    <col min="5" max="5" width="15.28515625" customWidth="1"/>
    <col min="6" max="6" width="16.28515625" customWidth="1"/>
    <col min="7" max="7" width="16" customWidth="1"/>
    <col min="8" max="8" width="18.5703125" customWidth="1"/>
    <col min="9" max="9" width="11" bestFit="1" customWidth="1"/>
    <col min="10" max="10" width="14" bestFit="1" customWidth="1"/>
  </cols>
  <sheetData>
    <row r="1" spans="1:11" x14ac:dyDescent="0.2">
      <c r="A1" s="299"/>
      <c r="B1" s="300"/>
      <c r="C1" s="300"/>
      <c r="D1" s="300"/>
      <c r="E1" s="300"/>
      <c r="F1" s="300"/>
      <c r="G1" s="300"/>
      <c r="H1" s="300"/>
    </row>
    <row r="2" spans="1:11" x14ac:dyDescent="0.2">
      <c r="A2" s="301"/>
      <c r="B2" s="302"/>
      <c r="C2" s="302"/>
      <c r="D2" s="302"/>
      <c r="E2" s="302"/>
      <c r="F2" s="302"/>
      <c r="G2" s="302"/>
      <c r="H2" s="302"/>
    </row>
    <row r="3" spans="1:11" ht="15.75" customHeight="1" x14ac:dyDescent="0.2">
      <c r="A3" s="301"/>
      <c r="B3" s="302"/>
      <c r="C3" s="302"/>
      <c r="D3" s="302"/>
      <c r="E3" s="302"/>
      <c r="F3" s="302"/>
      <c r="G3" s="302"/>
      <c r="H3" s="302"/>
    </row>
    <row r="4" spans="1:11" ht="43.5" customHeight="1" thickBot="1" x14ac:dyDescent="0.25">
      <c r="A4" s="303"/>
      <c r="B4" s="304"/>
      <c r="C4" s="304"/>
      <c r="D4" s="304"/>
      <c r="E4" s="304"/>
      <c r="F4" s="304"/>
      <c r="G4" s="304"/>
      <c r="H4" s="304"/>
    </row>
    <row r="5" spans="1:11" ht="13.5" thickBot="1" x14ac:dyDescent="0.25">
      <c r="A5" s="312" t="s">
        <v>10</v>
      </c>
      <c r="B5" s="313"/>
      <c r="C5" s="313"/>
      <c r="D5" s="313"/>
      <c r="E5" s="313"/>
      <c r="F5" s="313"/>
      <c r="G5" s="313"/>
      <c r="H5" s="313"/>
    </row>
    <row r="6" spans="1:11" x14ac:dyDescent="0.2">
      <c r="A6" s="316" t="s">
        <v>143</v>
      </c>
      <c r="B6" s="317"/>
      <c r="C6" s="305" t="s">
        <v>33</v>
      </c>
      <c r="D6" s="306"/>
      <c r="E6" s="307">
        <f>'PLANILHA orçamentária'!I62</f>
        <v>221025.35502121956</v>
      </c>
      <c r="F6" s="308"/>
      <c r="G6" s="314" t="s">
        <v>153</v>
      </c>
      <c r="H6" s="315"/>
    </row>
    <row r="7" spans="1:11" ht="13.5" thickBot="1" x14ac:dyDescent="0.25">
      <c r="A7" s="309" t="s">
        <v>55</v>
      </c>
      <c r="B7" s="310"/>
      <c r="C7" s="311" t="s">
        <v>145</v>
      </c>
      <c r="D7" s="311"/>
      <c r="E7" s="311"/>
      <c r="F7" s="311"/>
      <c r="G7" s="318" t="s">
        <v>68</v>
      </c>
      <c r="H7" s="319"/>
    </row>
    <row r="8" spans="1:11" ht="25.5" x14ac:dyDescent="0.2">
      <c r="A8" s="70" t="s">
        <v>0</v>
      </c>
      <c r="B8" s="92" t="s">
        <v>11</v>
      </c>
      <c r="C8" s="72" t="s">
        <v>12</v>
      </c>
      <c r="D8" s="72" t="s">
        <v>13</v>
      </c>
      <c r="E8" s="71" t="s">
        <v>14</v>
      </c>
      <c r="F8" s="71" t="s">
        <v>15</v>
      </c>
      <c r="G8" s="71" t="s">
        <v>16</v>
      </c>
      <c r="H8" s="71" t="s">
        <v>31</v>
      </c>
    </row>
    <row r="9" spans="1:11" x14ac:dyDescent="0.2">
      <c r="A9" s="129">
        <v>1</v>
      </c>
      <c r="B9" s="290" t="str">
        <f>'PLANILHA orçamentária'!D11</f>
        <v>INSTALAÇÕES INICIAIS DA OBRA / ADMINISTRAÇÃO LOCAL</v>
      </c>
      <c r="C9" s="97" t="s">
        <v>17</v>
      </c>
      <c r="D9" s="231">
        <f>D10/D26</f>
        <v>0.20513207900354774</v>
      </c>
      <c r="E9" s="100">
        <f>E10/D10</f>
        <v>0.1734198430554344</v>
      </c>
      <c r="F9" s="100">
        <f>F10/D10</f>
        <v>0.82658015694456555</v>
      </c>
      <c r="G9" s="100"/>
      <c r="H9" s="100"/>
      <c r="K9" s="113"/>
    </row>
    <row r="10" spans="1:11" x14ac:dyDescent="0.2">
      <c r="A10" s="110"/>
      <c r="B10" s="291"/>
      <c r="C10" s="98" t="s">
        <v>18</v>
      </c>
      <c r="D10" s="222">
        <f>'PLANILHA orçamentária'!I16</f>
        <v>45339.390588000002</v>
      </c>
      <c r="E10" s="224">
        <v>7862.75</v>
      </c>
      <c r="F10" s="224">
        <f>D10-E10</f>
        <v>37476.640588000002</v>
      </c>
      <c r="G10" s="224"/>
      <c r="H10" s="220"/>
      <c r="K10" s="113"/>
    </row>
    <row r="11" spans="1:11" x14ac:dyDescent="0.2">
      <c r="A11" s="130">
        <v>2</v>
      </c>
      <c r="B11" s="290" t="str">
        <f>'PLANILHA orçamentária'!D18</f>
        <v>PREPARO DO LOCAL</v>
      </c>
      <c r="C11" s="99" t="s">
        <v>17</v>
      </c>
      <c r="D11" s="232">
        <f>D12/D26</f>
        <v>7.0614545369700188E-2</v>
      </c>
      <c r="E11" s="100">
        <v>1</v>
      </c>
      <c r="F11" s="100"/>
      <c r="G11" s="219"/>
      <c r="H11" s="219"/>
    </row>
    <row r="12" spans="1:11" x14ac:dyDescent="0.2">
      <c r="A12" s="114"/>
      <c r="B12" s="291"/>
      <c r="C12" s="99" t="s">
        <v>18</v>
      </c>
      <c r="D12" s="223">
        <f>'PLANILHA orçamentária'!I24</f>
        <v>15607.604960000001</v>
      </c>
      <c r="E12" s="225">
        <f>D12</f>
        <v>15607.604960000001</v>
      </c>
      <c r="F12" s="225"/>
      <c r="G12" s="221"/>
      <c r="H12" s="221"/>
    </row>
    <row r="13" spans="1:11" x14ac:dyDescent="0.2">
      <c r="A13" s="130">
        <v>3</v>
      </c>
      <c r="B13" s="296" t="str">
        <f>'PLANILHA orçamentária'!D26</f>
        <v>PEGÃO</v>
      </c>
      <c r="C13" s="99" t="s">
        <v>17</v>
      </c>
      <c r="D13" s="232">
        <f>D14/D26</f>
        <v>0.1736095192075863</v>
      </c>
      <c r="E13" s="100">
        <v>0.5</v>
      </c>
      <c r="F13" s="100">
        <v>0.5</v>
      </c>
      <c r="G13" s="219"/>
      <c r="H13" s="219"/>
    </row>
    <row r="14" spans="1:11" x14ac:dyDescent="0.2">
      <c r="A14" s="114"/>
      <c r="B14" s="297"/>
      <c r="C14" s="99" t="s">
        <v>18</v>
      </c>
      <c r="D14" s="223">
        <f>'PLANILHA orçamentária'!I31</f>
        <v>38372.105617920002</v>
      </c>
      <c r="E14" s="225">
        <f>D14*E13</f>
        <v>19186.052808960001</v>
      </c>
      <c r="F14" s="225">
        <f>F13*D14</f>
        <v>19186.052808960001</v>
      </c>
      <c r="G14" s="221"/>
      <c r="H14" s="221"/>
    </row>
    <row r="15" spans="1:11" x14ac:dyDescent="0.2">
      <c r="A15" s="130">
        <v>4</v>
      </c>
      <c r="B15" s="290" t="str">
        <f>'PLANILHA orçamentária'!D33</f>
        <v>SUPERESTRUTURA / MESOESTRUTURA</v>
      </c>
      <c r="C15" s="99" t="s">
        <v>17</v>
      </c>
      <c r="D15" s="232">
        <f>D16/D26</f>
        <v>0.468752195658244</v>
      </c>
      <c r="E15" s="100">
        <v>0.3</v>
      </c>
      <c r="F15" s="100">
        <v>0.7</v>
      </c>
      <c r="G15" s="219"/>
      <c r="H15" s="219"/>
    </row>
    <row r="16" spans="1:11" x14ac:dyDescent="0.2">
      <c r="A16" s="114"/>
      <c r="B16" s="291"/>
      <c r="C16" s="99" t="s">
        <v>18</v>
      </c>
      <c r="D16" s="223">
        <f>'PLANILHA orçamentária'!I46</f>
        <v>103606.12046233956</v>
      </c>
      <c r="E16" s="225">
        <f>D16*E15</f>
        <v>31081.836138701867</v>
      </c>
      <c r="F16" s="225">
        <f>F15*D16</f>
        <v>72524.284323637694</v>
      </c>
      <c r="G16" s="221"/>
      <c r="H16" s="221"/>
    </row>
    <row r="17" spans="1:10" x14ac:dyDescent="0.2">
      <c r="A17" s="130">
        <v>5</v>
      </c>
      <c r="B17" s="290" t="str">
        <f>'PLANILHA orçamentária'!D48</f>
        <v>GUARDA-CORPOS</v>
      </c>
      <c r="C17" s="97" t="s">
        <v>17</v>
      </c>
      <c r="D17" s="232">
        <f>D18/D26</f>
        <v>7.610233690765994E-2</v>
      </c>
      <c r="E17" s="100"/>
      <c r="F17" s="100">
        <v>1</v>
      </c>
      <c r="G17" s="219"/>
      <c r="H17" s="219"/>
    </row>
    <row r="18" spans="1:10" x14ac:dyDescent="0.2">
      <c r="A18" s="114"/>
      <c r="B18" s="298"/>
      <c r="C18" s="98" t="s">
        <v>18</v>
      </c>
      <c r="D18" s="223">
        <f>'PLANILHA orçamentária'!I51</f>
        <v>16820.546032959999</v>
      </c>
      <c r="E18" s="225"/>
      <c r="F18" s="225">
        <f>D18*F17</f>
        <v>16820.546032959999</v>
      </c>
      <c r="G18" s="221"/>
      <c r="H18" s="221"/>
      <c r="I18" s="1"/>
    </row>
    <row r="19" spans="1:10" ht="12.75" customHeight="1" x14ac:dyDescent="0.2">
      <c r="A19" s="130">
        <v>6</v>
      </c>
      <c r="B19" s="123" t="str">
        <f>'PLANILHA orçamentária'!D53</f>
        <v>ATERRO E ESTABILIZAÇÃO</v>
      </c>
      <c r="C19" s="97" t="s">
        <v>17</v>
      </c>
      <c r="D19" s="232">
        <f>D20/D26</f>
        <v>5.7893238532617805E-3</v>
      </c>
      <c r="E19" s="100"/>
      <c r="F19" s="100">
        <v>1</v>
      </c>
      <c r="G19" s="100"/>
      <c r="H19" s="219"/>
    </row>
    <row r="20" spans="1:10" x14ac:dyDescent="0.2">
      <c r="A20" s="114"/>
      <c r="B20" s="124"/>
      <c r="C20" s="98" t="s">
        <v>18</v>
      </c>
      <c r="D20" s="223">
        <f>'PLANILHA orçamentária'!I58</f>
        <v>1279.58736</v>
      </c>
      <c r="E20" s="225"/>
      <c r="F20" s="225">
        <f>D20*F19</f>
        <v>1279.58736</v>
      </c>
      <c r="G20" s="225"/>
      <c r="H20" s="221"/>
    </row>
    <row r="21" spans="1:10" x14ac:dyDescent="0.2">
      <c r="A21" s="114"/>
      <c r="B21" s="123"/>
      <c r="C21" s="97" t="s">
        <v>17</v>
      </c>
      <c r="D21" s="232"/>
      <c r="E21" s="225"/>
      <c r="F21" s="102"/>
      <c r="G21" s="100"/>
      <c r="H21" s="101"/>
    </row>
    <row r="22" spans="1:10" ht="12.75" customHeight="1" x14ac:dyDescent="0.2">
      <c r="A22" s="114"/>
      <c r="B22" s="122"/>
      <c r="C22" s="98" t="s">
        <v>18</v>
      </c>
      <c r="D22" s="223"/>
      <c r="E22" s="225"/>
      <c r="F22" s="225"/>
      <c r="G22" s="116"/>
      <c r="H22" s="116"/>
    </row>
    <row r="23" spans="1:10" ht="12.75" customHeight="1" x14ac:dyDescent="0.2">
      <c r="A23" s="114"/>
      <c r="B23" s="122"/>
      <c r="C23" s="97" t="s">
        <v>17</v>
      </c>
      <c r="D23" s="234"/>
      <c r="E23" s="116"/>
      <c r="F23" s="100"/>
      <c r="G23" s="100"/>
      <c r="H23" s="116"/>
    </row>
    <row r="24" spans="1:10" x14ac:dyDescent="0.2">
      <c r="A24" s="114"/>
      <c r="B24" s="122"/>
      <c r="C24" s="98" t="s">
        <v>18</v>
      </c>
      <c r="D24" s="115"/>
      <c r="E24" s="116"/>
      <c r="F24" s="116"/>
      <c r="G24" s="116"/>
      <c r="H24" s="116"/>
    </row>
    <row r="25" spans="1:10" x14ac:dyDescent="0.2">
      <c r="A25" s="292" t="s">
        <v>19</v>
      </c>
      <c r="B25" s="293"/>
      <c r="C25" s="95" t="s">
        <v>17</v>
      </c>
      <c r="D25" s="93">
        <f>D9+D11+D13+D15+D17+D19</f>
        <v>1</v>
      </c>
      <c r="E25" s="93">
        <f>E26/D26</f>
        <v>0.33361893661739678</v>
      </c>
      <c r="F25" s="93">
        <f>F26/D26</f>
        <v>0.66638106338260328</v>
      </c>
      <c r="G25" s="93"/>
      <c r="H25" s="93"/>
      <c r="I25" s="113"/>
      <c r="J25" s="113"/>
    </row>
    <row r="26" spans="1:10" ht="13.5" thickBot="1" x14ac:dyDescent="0.25">
      <c r="A26" s="294"/>
      <c r="B26" s="295"/>
      <c r="C26" s="96" t="s">
        <v>18</v>
      </c>
      <c r="D26" s="94">
        <f>D10+D12+D14+D16+D18+D20</f>
        <v>221025.35502121958</v>
      </c>
      <c r="E26" s="94">
        <f>E10+E12+E14+E16</f>
        <v>73738.243907661876</v>
      </c>
      <c r="F26" s="94">
        <f>F10+F14+F16+F18+F20</f>
        <v>147287.11111355771</v>
      </c>
      <c r="G26" s="94"/>
      <c r="H26" s="94"/>
      <c r="I26" s="1"/>
      <c r="J26" s="1"/>
    </row>
    <row r="27" spans="1:10" ht="13.5" hidden="1" thickBot="1" x14ac:dyDescent="0.25">
      <c r="A27" s="103"/>
      <c r="B27" s="73"/>
      <c r="C27" s="74"/>
      <c r="D27" s="74"/>
      <c r="E27" s="73"/>
      <c r="F27" s="73"/>
      <c r="G27" s="73"/>
      <c r="H27" s="73"/>
    </row>
    <row r="28" spans="1:10" x14ac:dyDescent="0.2">
      <c r="A28" s="75"/>
      <c r="B28" s="76"/>
      <c r="C28" s="76"/>
      <c r="D28" s="76"/>
      <c r="E28" s="76"/>
      <c r="F28" s="77"/>
      <c r="G28" s="78"/>
      <c r="H28" s="78"/>
      <c r="J28" s="79" t="s">
        <v>32</v>
      </c>
    </row>
    <row r="29" spans="1:10" ht="52.5" customHeight="1" x14ac:dyDescent="0.2">
      <c r="A29" s="80"/>
      <c r="B29" s="81"/>
      <c r="C29" s="82"/>
      <c r="D29" s="83"/>
      <c r="E29" s="81"/>
      <c r="F29" s="84"/>
      <c r="G29" s="69"/>
      <c r="H29" s="69"/>
    </row>
    <row r="30" spans="1:10" ht="15.75" x14ac:dyDescent="0.2">
      <c r="A30" s="85"/>
      <c r="B30" s="144" t="str">
        <f>'PLANILHA orçamentária'!D68</f>
        <v>Elzio José de Alencar</v>
      </c>
      <c r="C30" s="145"/>
      <c r="D30" s="144" t="s">
        <v>144</v>
      </c>
      <c r="E30" s="144"/>
      <c r="F30" s="86"/>
      <c r="G30" s="69"/>
      <c r="H30" s="69"/>
    </row>
    <row r="31" spans="1:10" ht="15.75" x14ac:dyDescent="0.2">
      <c r="A31" s="87"/>
      <c r="B31" s="144" t="str">
        <f>'PLANILHA orçamentária'!D69</f>
        <v>CREA 38.165/D - MG</v>
      </c>
      <c r="C31" s="145"/>
      <c r="D31" s="144" t="s">
        <v>37</v>
      </c>
      <c r="E31" s="144"/>
      <c r="F31" s="88"/>
      <c r="G31" s="69"/>
      <c r="H31" s="69"/>
    </row>
    <row r="32" spans="1:10" ht="36" customHeight="1" x14ac:dyDescent="0.2">
      <c r="A32" s="89"/>
      <c r="B32" s="144"/>
      <c r="C32" s="90"/>
      <c r="D32" s="90"/>
      <c r="E32" s="91"/>
      <c r="F32" s="88"/>
      <c r="G32" s="69"/>
      <c r="H32" s="69"/>
    </row>
    <row r="33" spans="1:8" ht="13.5" thickBot="1" x14ac:dyDescent="0.25">
      <c r="A33" s="104"/>
      <c r="B33" s="111"/>
      <c r="C33" s="105"/>
      <c r="D33" s="105"/>
      <c r="E33" s="106"/>
      <c r="F33" s="107"/>
      <c r="G33" s="106"/>
      <c r="H33" s="106"/>
    </row>
    <row r="34" spans="1:8" x14ac:dyDescent="0.2">
      <c r="A34" s="69"/>
      <c r="B34" s="69"/>
      <c r="C34" s="68"/>
      <c r="D34" s="68"/>
      <c r="E34" s="69"/>
      <c r="F34" s="69"/>
      <c r="G34" s="69"/>
      <c r="H34" s="69"/>
    </row>
  </sheetData>
  <mergeCells count="15">
    <mergeCell ref="A1:H4"/>
    <mergeCell ref="C6:D6"/>
    <mergeCell ref="E6:F6"/>
    <mergeCell ref="A7:B7"/>
    <mergeCell ref="C7:F7"/>
    <mergeCell ref="A5:H5"/>
    <mergeCell ref="G6:H6"/>
    <mergeCell ref="A6:B6"/>
    <mergeCell ref="G7:H7"/>
    <mergeCell ref="B11:B12"/>
    <mergeCell ref="B9:B10"/>
    <mergeCell ref="A25:B26"/>
    <mergeCell ref="B13:B14"/>
    <mergeCell ref="B15:B16"/>
    <mergeCell ref="B17:B18"/>
  </mergeCells>
  <pageMargins left="0.51181102362204722" right="0.51181102362204722" top="0.78740157480314965" bottom="0.78740157480314965" header="0.31496062992125984" footer="0.31496062992125984"/>
  <pageSetup paperSize="9" scale="88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MEMÓRIA DE CÁLCULO</vt:lpstr>
      <vt:lpstr>PLANILHA orçamentária</vt:lpstr>
      <vt:lpstr>CRONOGRAMA CERTO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COMPRAS &amp; LICITAÇÕES</cp:lastModifiedBy>
  <cp:lastPrinted>2021-09-15T00:17:07Z</cp:lastPrinted>
  <dcterms:created xsi:type="dcterms:W3CDTF">2006-09-22T13:55:22Z</dcterms:created>
  <dcterms:modified xsi:type="dcterms:W3CDTF">2023-12-28T11:03:34Z</dcterms:modified>
</cp:coreProperties>
</file>