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 &amp; LICITAÇÕES\Desktop\LICITAÇÃO\EDITAIS 2022\Tomada de Preço\PRC 130 2022 TP 006 2022 Perfuração Poço Tubular\"/>
    </mc:Choice>
  </mc:AlternateContent>
  <bookViews>
    <workbookView xWindow="0" yWindow="0" windowWidth="28800" windowHeight="12435" tabRatio="880"/>
  </bookViews>
  <sheets>
    <sheet name="PLANILHA ORÇAMENTARIA" sheetId="22" r:id="rId1"/>
    <sheet name="CRONOGRAMA FÍSICO FINANCEIRO" sheetId="23" r:id="rId2"/>
    <sheet name="BDI" sheetId="26" r:id="rId3"/>
  </sheets>
  <definedNames>
    <definedName name="_xlnm.Print_Area" localSheetId="0">'PLANILHA ORÇAMENTARIA'!$A$1:$J$87</definedName>
  </definedNames>
  <calcPr calcId="152511"/>
</workbook>
</file>

<file path=xl/calcChain.xml><?xml version="1.0" encoding="utf-8"?>
<calcChain xmlns="http://schemas.openxmlformats.org/spreadsheetml/2006/main">
  <c r="D50" i="26" l="1"/>
  <c r="D55" i="26" s="1"/>
  <c r="B59" i="26" s="1"/>
  <c r="A1" i="26"/>
  <c r="A40" i="26" s="1"/>
  <c r="E3" i="26" l="1"/>
  <c r="E42" i="26" s="1"/>
  <c r="E2" i="23"/>
  <c r="A3" i="26"/>
  <c r="A42" i="26" s="1"/>
  <c r="A2" i="26"/>
  <c r="A41" i="26" s="1"/>
  <c r="A4" i="23"/>
  <c r="A3" i="23"/>
  <c r="A2" i="23"/>
  <c r="I10" i="22" l="1"/>
  <c r="I48" i="22" s="1"/>
  <c r="D11" i="26"/>
  <c r="D16" i="26" s="1"/>
  <c r="E10" i="22" l="1"/>
  <c r="I67" i="22" s="1"/>
  <c r="J67" i="22" s="1"/>
  <c r="I47" i="22"/>
  <c r="I52" i="22"/>
  <c r="I61" i="22"/>
  <c r="I53" i="22"/>
  <c r="I68" i="22"/>
  <c r="J68" i="22" s="1"/>
  <c r="I44" i="22"/>
  <c r="I51" i="22"/>
  <c r="I36" i="22"/>
  <c r="I50" i="22"/>
  <c r="I54" i="22"/>
  <c r="I45" i="22"/>
  <c r="I66" i="22" l="1"/>
  <c r="J66" i="22" s="1"/>
  <c r="I65" i="22"/>
  <c r="J65" i="22" s="1"/>
  <c r="J52" i="22"/>
  <c r="I49" i="22"/>
  <c r="J49" i="22" s="1"/>
  <c r="J50" i="22" l="1"/>
  <c r="J45" i="22"/>
  <c r="J44" i="22"/>
  <c r="I22" i="22"/>
  <c r="J22" i="22" s="1"/>
  <c r="I23" i="22"/>
  <c r="J23" i="22" s="1"/>
  <c r="I26" i="22"/>
  <c r="J26" i="22" s="1"/>
  <c r="I59" i="22"/>
  <c r="J59" i="22" s="1"/>
  <c r="I60" i="22"/>
  <c r="J60" i="22" s="1"/>
  <c r="J61" i="22"/>
  <c r="I62" i="22"/>
  <c r="J62" i="22" s="1"/>
  <c r="I63" i="22"/>
  <c r="J63" i="22" s="1"/>
  <c r="I64" i="22"/>
  <c r="J64" i="22" s="1"/>
  <c r="I58" i="22"/>
  <c r="J58" i="22" s="1"/>
  <c r="J54" i="22"/>
  <c r="I46" i="22"/>
  <c r="J46" i="22" s="1"/>
  <c r="J47" i="22"/>
  <c r="J48" i="22"/>
  <c r="J51" i="22"/>
  <c r="J53" i="22"/>
  <c r="I43" i="22"/>
  <c r="J43" i="22" s="1"/>
  <c r="I25" i="22"/>
  <c r="J25" i="22" s="1"/>
  <c r="I27" i="22"/>
  <c r="J27" i="22" s="1"/>
  <c r="I28" i="22"/>
  <c r="J28" i="22" s="1"/>
  <c r="I29" i="22"/>
  <c r="J29" i="22" s="1"/>
  <c r="I30" i="22"/>
  <c r="J30" i="22" s="1"/>
  <c r="I31" i="22"/>
  <c r="J31" i="22" s="1"/>
  <c r="I32" i="22"/>
  <c r="J32" i="22" s="1"/>
  <c r="I33" i="22"/>
  <c r="J33" i="22" s="1"/>
  <c r="I34" i="22"/>
  <c r="J34" i="22" s="1"/>
  <c r="I35" i="22"/>
  <c r="J35" i="22" s="1"/>
  <c r="J36" i="22"/>
  <c r="I37" i="22"/>
  <c r="J37" i="22" s="1"/>
  <c r="I38" i="22"/>
  <c r="J38" i="22" s="1"/>
  <c r="I39" i="22"/>
  <c r="J39" i="22" s="1"/>
  <c r="I24" i="22"/>
  <c r="J24" i="22" s="1"/>
  <c r="I17" i="22"/>
  <c r="J17" i="22" s="1"/>
  <c r="I18" i="22"/>
  <c r="J18" i="22" s="1"/>
  <c r="I16" i="22"/>
  <c r="J16" i="22" s="1"/>
  <c r="J69" i="22" l="1"/>
  <c r="E14" i="23" s="1"/>
  <c r="F14" i="23" s="1"/>
  <c r="J19" i="22"/>
  <c r="J40" i="22"/>
  <c r="E10" i="23" s="1"/>
  <c r="F10" i="23" s="1"/>
  <c r="J55" i="22"/>
  <c r="E12" i="23" s="1"/>
  <c r="F12" i="23" s="1"/>
  <c r="E8" i="23" l="1"/>
  <c r="F8" i="23" s="1"/>
  <c r="F18" i="23" s="1"/>
  <c r="I70" i="22"/>
  <c r="E18" i="23" s="1"/>
</calcChain>
</file>

<file path=xl/sharedStrings.xml><?xml version="1.0" encoding="utf-8"?>
<sst xmlns="http://schemas.openxmlformats.org/spreadsheetml/2006/main" count="303" uniqueCount="217">
  <si>
    <t>ITEM</t>
  </si>
  <si>
    <t>DESCRIÇÃO</t>
  </si>
  <si>
    <t>QUANT</t>
  </si>
  <si>
    <t>TOTAL</t>
  </si>
  <si>
    <t>UNID.</t>
  </si>
  <si>
    <t>SERVIÇOS PRELIMINARES</t>
  </si>
  <si>
    <t>REFERÊNCIA</t>
  </si>
  <si>
    <t xml:space="preserve">OBRA: Sistema de abastecimento de água potável através de Poço Tubular Profundo </t>
  </si>
  <si>
    <t xml:space="preserve">FORMA DE EXECUÇÃO </t>
  </si>
  <si>
    <t>SISTEMA SIMPLIFICADO DE ABASTECIMENTO DE ÁGUA - POÇO TUBULAR PROFUNDO</t>
  </si>
  <si>
    <t>INSTALAÇÕES PRELIMINARES</t>
  </si>
  <si>
    <t>UNITÁRIO S/ D.B.I</t>
  </si>
  <si>
    <t>UNITÁRIO C/ D.B.I</t>
  </si>
  <si>
    <t>(  ) INDIRETA</t>
  </si>
  <si>
    <t xml:space="preserve">(  ) DIRETA    </t>
  </si>
  <si>
    <t>PLANILHA ORÇAMENTÁRIA DE CUSTOS</t>
  </si>
  <si>
    <t>SUB - TOTAL DO ITEM 01</t>
  </si>
  <si>
    <t>SERVIÇOS DIVERSOS</t>
  </si>
  <si>
    <t>PERFURACAO EM ROCHA SA - DIAMETRO DO FURO = 6"</t>
  </si>
  <si>
    <t>CIMENTACAO DO ESPACO ANELAR COM ARGAMASSA DE CIMENTO E AREIA NO TRACO DE 1:3</t>
  </si>
  <si>
    <t>FORNECIMENTO E APLICACAO PRODUTO QUIMICO PARA REMOÇÃO DE FLUÍDO DE PERFURACAO E LIMPEZA DE POCO TUBULAR PROFUNDO</t>
  </si>
  <si>
    <t>COLOCAÇÃO PRE-FILTRO COM PEDRA BRITADA</t>
  </si>
  <si>
    <t>TUBULAÇÃO PARA ALIMENTAÇÃO DE PRE- FILTRO PARA POÇO TUBULAR PROFUNDO-FORNECIMENTO E INSTALAÇÃO</t>
  </si>
  <si>
    <t>INSTALAÇÃO OU RETIRADA DE REVESTIMENTO DE POÇOS TUBULARES PROFUNDOS EM TUBOS DE AÇO CARBONO PRETO ,GALVANIZADO OU INOXIDAVEL</t>
  </si>
  <si>
    <t>DESINFECÇÃO DE POÇO COM UTILIZAÇÃO DE PRODUTOS QUMICOS</t>
  </si>
  <si>
    <t>ANALISE BATERIOLOGICA</t>
  </si>
  <si>
    <t>SUB - TOTAL DO ITEM 02</t>
  </si>
  <si>
    <t>01.01</t>
  </si>
  <si>
    <t>01.01.01</t>
  </si>
  <si>
    <t>01.01.02</t>
  </si>
  <si>
    <t>02.01</t>
  </si>
  <si>
    <t>02.01.01</t>
  </si>
  <si>
    <t>02.01.02</t>
  </si>
  <si>
    <t>02.01.03</t>
  </si>
  <si>
    <t>02.01.04</t>
  </si>
  <si>
    <t>02.01.05</t>
  </si>
  <si>
    <t>02.01.06</t>
  </si>
  <si>
    <t>02.01.07</t>
  </si>
  <si>
    <t>02.01.08</t>
  </si>
  <si>
    <t>02.01.09</t>
  </si>
  <si>
    <t>02.01.10</t>
  </si>
  <si>
    <t>02.01.11</t>
  </si>
  <si>
    <t>02.01.12</t>
  </si>
  <si>
    <t>02.01.13</t>
  </si>
  <si>
    <t>02.01.14</t>
  </si>
  <si>
    <t>02.01.15</t>
  </si>
  <si>
    <t>03.01</t>
  </si>
  <si>
    <t>03.01.02</t>
  </si>
  <si>
    <t>03.01.01</t>
  </si>
  <si>
    <t>03.01.03</t>
  </si>
  <si>
    <t>03.01.04</t>
  </si>
  <si>
    <t>03.01.05</t>
  </si>
  <si>
    <t>03.01.06</t>
  </si>
  <si>
    <t>03.01.07</t>
  </si>
  <si>
    <t>03.01.08</t>
  </si>
  <si>
    <t>03.01.09</t>
  </si>
  <si>
    <t>LOCAÇÃO ESTRUTURAS-GABARITO/TABEIRA PARA OBRAS</t>
  </si>
  <si>
    <t>LIMPEZA TERRENO RASPAGEM MANUAL</t>
  </si>
  <si>
    <t>03.01.10</t>
  </si>
  <si>
    <t>03.01.11</t>
  </si>
  <si>
    <t>BARRILETE PARA POÇO PROFUNDO DIAM 50MM (1.1/2")</t>
  </si>
  <si>
    <t>SUB - TOTAL DO ITEM 03</t>
  </si>
  <si>
    <t>04.01</t>
  </si>
  <si>
    <t>04.01.01</t>
  </si>
  <si>
    <t>04.01.02</t>
  </si>
  <si>
    <t>04.01.04</t>
  </si>
  <si>
    <t>04.01.05</t>
  </si>
  <si>
    <t>04.01.06</t>
  </si>
  <si>
    <t>04.01.07</t>
  </si>
  <si>
    <t>04.01.08</t>
  </si>
  <si>
    <t>04.01.09</t>
  </si>
  <si>
    <t>04.01.10</t>
  </si>
  <si>
    <t>REALIZAÇÃO DE TESTE DE VAZÃO CONFORME NORMA ABNT NBR 12212/1992</t>
  </si>
  <si>
    <t>4813 (SINAPI)</t>
  </si>
  <si>
    <t>PLACA DE IDENTIFICAÇÃO DE OBRA FORNECIMENO E INSTALAÇÃO (2,0X 1,0M).</t>
  </si>
  <si>
    <t>65001070(COPASA)</t>
  </si>
  <si>
    <t>65001092 (COPASA)</t>
  </si>
  <si>
    <t>FORNECIMENTO E PLICAÇÃO LAJE EM CONCRETO SIMPLES, CONSUMO MINIMO DE CIMENTO DE 200 KG/M³, ESPESSURA = 20 CM, DIAMETRO = 2,50 M</t>
  </si>
  <si>
    <t>TAMPA DE PROTECAO DO POCO PROFUNDO EM ACO PRETO LISO DIN2440</t>
  </si>
  <si>
    <t>65001106 (COPASA)</t>
  </si>
  <si>
    <t>65001097 (COPASA)</t>
  </si>
  <si>
    <t>MURETA PADRAO CEMIG PARA SUB-ESTACAO AEREA DE ATE 75 KVA</t>
  </si>
  <si>
    <t>65001654 (COPASA)</t>
  </si>
  <si>
    <t>65000017 (COPASA)</t>
  </si>
  <si>
    <t>65000054 (COPASA)</t>
  </si>
  <si>
    <t>65001098 (COPASA</t>
  </si>
  <si>
    <t>65001105 (COPASA</t>
  </si>
  <si>
    <t>65001101 (COPASA)</t>
  </si>
  <si>
    <t>65001107 (COPASA)</t>
  </si>
  <si>
    <t>65001108 (COPASA)</t>
  </si>
  <si>
    <t>7695 (SINAP)</t>
  </si>
  <si>
    <t>65001115 (COPASA)</t>
  </si>
  <si>
    <t>65001114 (COPASA)</t>
  </si>
  <si>
    <t>65001078 (COPASA)</t>
  </si>
  <si>
    <t>AUTORIZAÇÃO PARA PERFURAÇÃO JUNTO AO IGAM/URGA - SUPRAM SM</t>
  </si>
  <si>
    <t>01.01.03</t>
  </si>
  <si>
    <t>TAXAS E SERVIÇOS DE REQUERIMENTO DE OUTORGA JUNTO AO IGAM/URGA.</t>
  </si>
  <si>
    <t>UN.</t>
  </si>
  <si>
    <t>MOBILIZAÇÃO E DESLOCAMENTO DAS EQUIPES, EQUIPAMENTOS, MATERIAIS, FERRAMENTAS PARA PERFURAÇÃO DE POÇOS COM SONDA ROTO-PNEUMÁTICA.</t>
  </si>
  <si>
    <t>M</t>
  </si>
  <si>
    <t>KG</t>
  </si>
  <si>
    <t>PERFURAÇÃO EM ALUVIÃO E CAMADAS INCONSISTENTES-DIAMETRO DO FURO=12.1/4"</t>
  </si>
  <si>
    <t>M²</t>
  </si>
  <si>
    <t>M³</t>
  </si>
  <si>
    <t>65001109 (COPASA)</t>
  </si>
  <si>
    <t>TUBO ACO CARB.C/COS. JR CM DN6"</t>
  </si>
  <si>
    <t>ANALISE FISICO-QUIMICA</t>
  </si>
  <si>
    <t>TUBO ACO CARBONO GALVANIZADO Ø1.1/2"</t>
  </si>
  <si>
    <t>SUB - TOTAL DO ITEM 04</t>
  </si>
  <si>
    <t>URBANIZAÇÃO DA ÁREA (5X5M), DO POÇO TUBULAR PROFUNDO, FORNECIMENTO E INSTALAÇÃO DE EDIFICAÇÕES CONFORME DIRETRIZES DMAAE.</t>
  </si>
  <si>
    <t>MERCADO</t>
  </si>
  <si>
    <t>CRONOGRAMA FÍSICO- FINANCEIRO</t>
  </si>
  <si>
    <t>CÓDIGO</t>
  </si>
  <si>
    <t>ETAPAS/DESCRIÇÃO</t>
  </si>
  <si>
    <t>FÍSICO/ FINANCEIRO</t>
  </si>
  <si>
    <t>TOTAL ETAPAS</t>
  </si>
  <si>
    <t>MÊS 1</t>
  </si>
  <si>
    <t>MÊS 2</t>
  </si>
  <si>
    <t xml:space="preserve"> TOTAL</t>
  </si>
  <si>
    <t>FÍSICO %</t>
  </si>
  <si>
    <t>FINANCEIRO</t>
  </si>
  <si>
    <t>PERFURAÇÃO DE POÇO TUBULAR PROFUNDO</t>
  </si>
  <si>
    <t>MONTAGEM E INSTALAÇÃO DE POÇO TUBULAR PROFUNDO</t>
  </si>
  <si>
    <t>URBANIZAÇÃO DA ÁREA</t>
  </si>
  <si>
    <t>65001090(COPASA)</t>
  </si>
  <si>
    <t xml:space="preserve">PERFURACAO EM ALUVIAO E CAMADAS INCONSISTENTES - DIAMETRO DO FURO = 8.1/2"                                                                                                                                                                      </t>
  </si>
  <si>
    <t>65001093 (COPASA</t>
  </si>
  <si>
    <t>65001103(COPASA)</t>
  </si>
  <si>
    <t>02.01.16</t>
  </si>
  <si>
    <t>PORTAO DE ABRIR / GIRO, EM GRADIL DE METALON REDONDO DE 3/4" VERTICAL, COM REQUADRO, ACABAMENTO NATURAL - COMPLETO</t>
  </si>
  <si>
    <t>65000336  (COPASA)</t>
  </si>
  <si>
    <t>02.01.17</t>
  </si>
  <si>
    <t>PERFURAÇÃO DE POÇO TUBULAR PROFUNDO, PROFUNDIDADE MÉDIA DE 140M</t>
  </si>
  <si>
    <t>39262(SINAP)</t>
  </si>
  <si>
    <t>1022 (SINAP)</t>
  </si>
  <si>
    <t>CAIXA DE PASSAGEM EM ALVENARIA (0,30 X 0,30 X 0,30 M)</t>
  </si>
  <si>
    <t>DESLOCAMENTO DE EQUIPE E EQUIPAMENTOS PARA ESTUDOS DE AGUAS SUBTERRANEAS</t>
  </si>
  <si>
    <t>LOCACAO DE POCOS (ESTUDO DE AGUAS SUBTERRANEAS) ISOLADOS, POR DEMANDA, DMT ATE 100 KM</t>
  </si>
  <si>
    <t>65001072(COPASA)</t>
  </si>
  <si>
    <t>65001075(COPASA)</t>
  </si>
  <si>
    <t>UM.</t>
  </si>
  <si>
    <t>KM</t>
  </si>
  <si>
    <t>7697(SINAP)</t>
  </si>
  <si>
    <t>LUVA DE FERRO GALVANIZADO, COM ROSCA BSP, DE 1 1/2"</t>
  </si>
  <si>
    <t>3939(SINAP)</t>
  </si>
  <si>
    <t>MONTAGEM E INSTALACAO DE POCO TUBULAR PROFUNDO, DIAMETRO DA TUBULACAO DE EXTRACAO DE 6", PROFUNDIDADE DE INSTALACAO DA BOMBA ENTRE 120 M E 180 M</t>
  </si>
  <si>
    <t>65004211 (COPASA)</t>
  </si>
  <si>
    <t>UM</t>
  </si>
  <si>
    <t>EXECUÇÃO DE PISO DE CONCRETO, SEM ACABAMENTO SUPERFICIAL, ESPESSURA DE 15 CM, FCK = 30 MPA, COM USO DE FORMAS EM MADEIRA SERRADA. AF_09/2021</t>
  </si>
  <si>
    <t>103074 (SINAP)</t>
  </si>
  <si>
    <t>98522 (SINAP)</t>
  </si>
  <si>
    <t>REGULARIZACAO E COMPACTACAO MANUAL DE TERRENOS</t>
  </si>
  <si>
    <t>65003321 (COPASA)</t>
  </si>
  <si>
    <t>Conjunto de bombeamento com 13 estágios, 6 HP, 220 V monofásico, com rotores em aço inoxidável e motor refrigerado a água, para vazão de 5m3/h a 160 mca.</t>
  </si>
  <si>
    <t>ELETRODOS PARA RELE DE NIVEL - FORNECIMENTO E INSTALACAO EM POCO PROFUNDO</t>
  </si>
  <si>
    <t>CABO DE COBRE, FLEXIVEL, CLASSE 4 OU 5, ISOLACAO EM PVC/A, ANTICHAMA BWF-B, COBERTURA PVC-ST1, ANTICHAMA BWF-B, 1 CONDUTOR, 0,6/1 KV, SECAO NOMINAL 1,5 MM2(RELE DE NIVEL)</t>
  </si>
  <si>
    <t>993(SINAP)</t>
  </si>
  <si>
    <t>CABO MULTIPOLAR DE COBRE, FLEXIVEL, CLASSE 4 OU 5, ISOLACAO EM HEPR, COBERTURA EM PVC-ST2, ANTICHAMA BWF-B, 0,6/1 KV, 3 CONDUTORES DE 16 MM2 (BOMBA)</t>
  </si>
  <si>
    <t>CABO DE COBRE, FLEXIVEL, CLASSE 4 OU 5, ISOLACAO EM PVC/A, ANTICHAMA BWF-B COBERTURA PVC-ST1, ANTICHAMA BWF-B, 1 CONDUTOR, 0,6/1 KV, SECAO NOMINAL 2,5 MM2 (BOIA)</t>
  </si>
  <si>
    <t>FORNECIMENTO E INSTALAÇÃO DO QUADRO DE COMANDO SPM 6HP 220V MONO COM VOLTIMETRO, AMPERIMETRO, RELE DE NIVEL E ORIMETRO.</t>
  </si>
  <si>
    <t>HIDROMETRO MULTIJATO / MEDIDOR DE AGUA, DN 1 1/2", VAZAO MAXIMA DE 20 M3/H, PARA AGUA POTAVEL FRIA, RELOJOARIA PLANA, CLASSE B, HORIZONTAL (SEM CONEXOES)</t>
  </si>
  <si>
    <t>12772 (SINAP)</t>
  </si>
  <si>
    <t>37561 (SINAPI)</t>
  </si>
  <si>
    <t>04.01.03</t>
  </si>
  <si>
    <t>LOCAL: BAIRRO ESCOLINHA, OURO FINO - MG</t>
  </si>
  <si>
    <t>ALVENARIA DE VEDAÇÃO DE BLOCOS VAZADOS DE CONCRETO DE 9X19X39 CM</t>
  </si>
  <si>
    <t>LAJE PRÉ-MOLDADA UNIDIRECIONAL, BIAPOIADA, PARA FORRO</t>
  </si>
  <si>
    <t>PORTA DE AÇO</t>
  </si>
  <si>
    <t>103317(SINAPI)</t>
  </si>
  <si>
    <t>101964(SINAPI)</t>
  </si>
  <si>
    <t>39022(SINAPI)</t>
  </si>
  <si>
    <t>CHAPISCO APLICADO EM ALVENARIAS E ESTRUTURAS DE CONCRETO INTERNAS</t>
  </si>
  <si>
    <t>04.01.11</t>
  </si>
  <si>
    <t>87879(SINAPI)</t>
  </si>
  <si>
    <t>ISS: 5%</t>
  </si>
  <si>
    <t xml:space="preserve">ALAMBRADO EM MOURÕES DE CONCRETO, COM TELA DE ARAME GALVANIZADO (INCLUSIVE MURETA EM CONCRETO). AF_05/2018 </t>
  </si>
  <si>
    <t>65001077(COPASA)</t>
  </si>
  <si>
    <t>03.01.12</t>
  </si>
  <si>
    <r>
      <t>MONTAGEM E INSTALAÇÃO DE POÇO TUBULAR PROFUNDO Ø</t>
    </r>
    <r>
      <rPr>
        <b/>
        <sz val="8"/>
        <rFont val="Calibri"/>
        <family val="2"/>
      </rPr>
      <t xml:space="preserve"> </t>
    </r>
    <r>
      <rPr>
        <b/>
        <sz val="10"/>
        <rFont val="Calibri"/>
        <family val="2"/>
      </rPr>
      <t>6”, PROFUNDIDADE MÉDIA 140 M</t>
    </r>
  </si>
  <si>
    <t xml:space="preserve">GABRIEL FARIA </t>
  </si>
  <si>
    <t xml:space="preserve">ENGENHEIRO CIVIL </t>
  </si>
  <si>
    <t xml:space="preserve">CREA Nº 141977207-4 </t>
  </si>
  <si>
    <t>DMAAE</t>
  </si>
  <si>
    <t>_____________________________________________</t>
  </si>
  <si>
    <t>_____________________________________________
GABRIEL FARIA 
ENGENHEIRO CIVIL 
CREA Nº 141977207-4 
DMAAE</t>
  </si>
  <si>
    <t>SIGLA</t>
  </si>
  <si>
    <t>MÍNIMO</t>
  </si>
  <si>
    <t>% ADOTADO</t>
  </si>
  <si>
    <t>MÁXIMO</t>
  </si>
  <si>
    <t>AC</t>
  </si>
  <si>
    <t>Administração central</t>
  </si>
  <si>
    <t>S + G</t>
  </si>
  <si>
    <t>Seguro + Garantia</t>
  </si>
  <si>
    <t>R</t>
  </si>
  <si>
    <t>Riscos</t>
  </si>
  <si>
    <t>DF</t>
  </si>
  <si>
    <t>DESPESAS FINANCEIRAS</t>
  </si>
  <si>
    <t>L</t>
  </si>
  <si>
    <t>Lucro</t>
  </si>
  <si>
    <t>T</t>
  </si>
  <si>
    <t>Tributos (soma)</t>
  </si>
  <si>
    <t>COFINS</t>
  </si>
  <si>
    <t>PIS</t>
  </si>
  <si>
    <t>CPRB (Folha desonerada)</t>
  </si>
  <si>
    <t>ISS</t>
  </si>
  <si>
    <t xml:space="preserve">BDI ADOTADO </t>
  </si>
  <si>
    <t>Em caso de obra pública, faz-se necessário verificar os seguintes limites para o BDI:</t>
  </si>
  <si>
    <r>
      <t xml:space="preserve">CÁLCULO </t>
    </r>
    <r>
      <rPr>
        <b/>
        <sz val="14"/>
        <color theme="1"/>
        <rFont val="Calibri"/>
        <family val="2"/>
        <scheme val="minor"/>
      </rPr>
      <t>(SEM CPRB)</t>
    </r>
  </si>
  <si>
    <t>TABELA DE BDI DE SERVIÇO</t>
  </si>
  <si>
    <t>TABELA DE BDI DE MATERIAIS</t>
  </si>
  <si>
    <t>BDI I</t>
  </si>
  <si>
    <t>BDI II</t>
  </si>
  <si>
    <t xml:space="preserve">REFERÊNCIA: COPASA (04-22 BASE SUL) / SINAPI (05-22 ) /MERCADO                                         </t>
  </si>
  <si>
    <t>DATA: 25/05/2022</t>
  </si>
  <si>
    <t>CONSIDERAÇÕES:  1 - O BDI á ser utilizado é de acordo Ácordão Nº 2622/13, referente ao ISS de cada município.
                                      2 - BDI I DE SERVIÇO = 29,9%.
                                      3 - BDI II DE MATERIAIS = 23,5%</t>
  </si>
  <si>
    <t>PREFEITURA MUNICIPAL DE OURO FINO MG
DEPARTAMENTO DE OBRAS E SERVIÇOS PÚBLICOS</t>
  </si>
  <si>
    <t>Convênio: PREFEITURA DE OURO FINO - DEPARTAMENTO DE OBRAS E SERVIÇOS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</si>
</sst>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R$&quot;* #,##0.00_);_(&quot;R$&quot;* \(#,##0.00\);_(&quot;R$&quot;* &quot;-&quot;??_);_(@_)"/>
    <numFmt numFmtId="165" formatCode="0.0"/>
    <numFmt numFmtId="166" formatCode="#,##0.0"/>
    <numFmt numFmtId="167" formatCode="_-[$R$-416]\ * #,##0.00_-;\-[$R$-416]\ * #,##0.00_-;_-[$R$-416]\ * &quot;-&quot;??_-;_-@_-"/>
    <numFmt numFmtId="168" formatCode="0.0%"/>
  </numFmts>
  <fonts count="3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1"/>
      <color rgb="FF201F1E"/>
      <name val="Calibri"/>
      <family val="2"/>
    </font>
    <font>
      <b/>
      <sz val="12"/>
      <name val="Calibri"/>
      <family val="2"/>
      <scheme val="minor"/>
    </font>
    <font>
      <sz val="14"/>
      <name val="Arial"/>
      <family val="2"/>
    </font>
    <font>
      <b/>
      <sz val="14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9" fillId="3" borderId="0" applyNumberFormat="0" applyBorder="0" applyAlignment="0" applyProtection="0"/>
    <xf numFmtId="0" fontId="8" fillId="20" borderId="1" applyNumberFormat="0" applyAlignment="0" applyProtection="0"/>
    <xf numFmtId="0" fontId="11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0" fontId="18" fillId="0" borderId="0"/>
    <xf numFmtId="0" fontId="4" fillId="0" borderId="0"/>
    <xf numFmtId="0" fontId="10" fillId="20" borderId="5" applyNumberFormat="0" applyAlignment="0" applyProtection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7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32" applyFont="1" applyAlignment="1"/>
    <xf numFmtId="164" fontId="3" fillId="0" borderId="0" xfId="32" applyFont="1" applyAlignment="1">
      <alignment vertical="center"/>
    </xf>
    <xf numFmtId="0" fontId="0" fillId="0" borderId="9" xfId="0" applyBorder="1"/>
    <xf numFmtId="0" fontId="0" fillId="0" borderId="0" xfId="0" applyBorder="1"/>
    <xf numFmtId="0" fontId="20" fillId="0" borderId="0" xfId="0" applyFont="1"/>
    <xf numFmtId="0" fontId="3" fillId="21" borderId="0" xfId="0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20" fillId="23" borderId="6" xfId="0" applyFont="1" applyFill="1" applyBorder="1" applyAlignment="1">
      <alignment horizontal="center" vertical="top"/>
    </xf>
    <xf numFmtId="0" fontId="19" fillId="23" borderId="25" xfId="0" applyFont="1" applyFill="1" applyBorder="1" applyAlignment="1">
      <alignment horizontal="center" vertical="center"/>
    </xf>
    <xf numFmtId="49" fontId="21" fillId="23" borderId="21" xfId="0" applyNumberFormat="1" applyFont="1" applyFill="1" applyBorder="1" applyAlignment="1" applyProtection="1">
      <alignment horizontal="center" vertical="center"/>
    </xf>
    <xf numFmtId="1" fontId="20" fillId="23" borderId="6" xfId="0" applyNumberFormat="1" applyFont="1" applyFill="1" applyBorder="1" applyAlignment="1">
      <alignment horizontal="right" vertical="center"/>
    </xf>
    <xf numFmtId="1" fontId="19" fillId="22" borderId="38" xfId="0" applyNumberFormat="1" applyFont="1" applyFill="1" applyBorder="1" applyAlignment="1">
      <alignment horizontal="center"/>
    </xf>
    <xf numFmtId="1" fontId="19" fillId="22" borderId="9" xfId="0" applyNumberFormat="1" applyFont="1" applyFill="1" applyBorder="1" applyAlignment="1">
      <alignment horizontal="center"/>
    </xf>
    <xf numFmtId="1" fontId="19" fillId="22" borderId="7" xfId="0" applyNumberFormat="1" applyFont="1" applyFill="1" applyBorder="1" applyAlignment="1">
      <alignment horizontal="center"/>
    </xf>
    <xf numFmtId="0" fontId="2" fillId="22" borderId="36" xfId="0" applyFont="1" applyFill="1" applyBorder="1" applyAlignment="1">
      <alignment horizontal="center" vertical="center"/>
    </xf>
    <xf numFmtId="0" fontId="2" fillId="22" borderId="6" xfId="0" applyFont="1" applyFill="1" applyBorder="1" applyAlignment="1">
      <alignment horizontal="center" vertical="center"/>
    </xf>
    <xf numFmtId="0" fontId="19" fillId="22" borderId="6" xfId="0" applyFont="1" applyFill="1" applyBorder="1" applyAlignment="1">
      <alignment horizontal="center" vertical="center"/>
    </xf>
    <xf numFmtId="0" fontId="2" fillId="22" borderId="9" xfId="0" applyFont="1" applyFill="1" applyBorder="1" applyAlignment="1">
      <alignment horizontal="center" vertical="center"/>
    </xf>
    <xf numFmtId="0" fontId="19" fillId="22" borderId="43" xfId="0" applyFont="1" applyFill="1" applyBorder="1" applyAlignment="1" applyProtection="1">
      <alignment horizontal="center" vertical="center"/>
      <protection locked="0"/>
    </xf>
    <xf numFmtId="0" fontId="19" fillId="22" borderId="9" xfId="0" applyFont="1" applyFill="1" applyBorder="1" applyAlignment="1" applyProtection="1">
      <alignment horizontal="center" vertical="center" wrapText="1" shrinkToFit="1"/>
      <protection locked="0"/>
    </xf>
    <xf numFmtId="1" fontId="20" fillId="22" borderId="38" xfId="0" applyNumberFormat="1" applyFont="1" applyFill="1" applyBorder="1" applyAlignment="1">
      <alignment horizontal="center" vertical="center"/>
    </xf>
    <xf numFmtId="1" fontId="19" fillId="22" borderId="9" xfId="0" applyNumberFormat="1" applyFont="1" applyFill="1" applyBorder="1" applyAlignment="1">
      <alignment horizontal="center" vertical="center"/>
    </xf>
    <xf numFmtId="1" fontId="20" fillId="25" borderId="38" xfId="0" applyNumberFormat="1" applyFont="1" applyFill="1" applyBorder="1" applyAlignment="1">
      <alignment horizontal="center" vertical="center"/>
    </xf>
    <xf numFmtId="1" fontId="20" fillId="25" borderId="9" xfId="0" applyNumberFormat="1" applyFont="1" applyFill="1" applyBorder="1" applyAlignment="1">
      <alignment horizontal="center" vertical="center"/>
    </xf>
    <xf numFmtId="0" fontId="20" fillId="25" borderId="9" xfId="0" applyFont="1" applyFill="1" applyBorder="1" applyAlignment="1" applyProtection="1">
      <alignment horizontal="justify" vertical="center" wrapText="1" shrinkToFit="1"/>
      <protection locked="0"/>
    </xf>
    <xf numFmtId="165" fontId="20" fillId="25" borderId="9" xfId="0" applyNumberFormat="1" applyFont="1" applyFill="1" applyBorder="1" applyAlignment="1">
      <alignment horizontal="right" vertical="center"/>
    </xf>
    <xf numFmtId="2" fontId="20" fillId="25" borderId="9" xfId="32" applyNumberFormat="1" applyFont="1" applyFill="1" applyBorder="1" applyAlignment="1">
      <alignment vertical="center" wrapText="1"/>
    </xf>
    <xf numFmtId="2" fontId="20" fillId="25" borderId="41" xfId="32" applyNumberFormat="1" applyFont="1" applyFill="1" applyBorder="1" applyAlignment="1">
      <alignment vertical="center"/>
    </xf>
    <xf numFmtId="164" fontId="19" fillId="22" borderId="46" xfId="32" applyFont="1" applyFill="1" applyBorder="1" applyAlignment="1">
      <alignment vertical="center"/>
    </xf>
    <xf numFmtId="1" fontId="20" fillId="22" borderId="15" xfId="0" applyNumberFormat="1" applyFont="1" applyFill="1" applyBorder="1" applyAlignment="1">
      <alignment vertical="center"/>
    </xf>
    <xf numFmtId="0" fontId="19" fillId="22" borderId="16" xfId="0" applyFont="1" applyFill="1" applyBorder="1" applyAlignment="1" applyProtection="1">
      <alignment horizontal="center" vertical="center" wrapText="1" shrinkToFit="1"/>
      <protection locked="0"/>
    </xf>
    <xf numFmtId="1" fontId="20" fillId="22" borderId="16" xfId="0" applyNumberFormat="1" applyFont="1" applyFill="1" applyBorder="1" applyAlignment="1">
      <alignment vertical="center"/>
    </xf>
    <xf numFmtId="1" fontId="20" fillId="26" borderId="38" xfId="0" applyNumberFormat="1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vertical="center"/>
    </xf>
    <xf numFmtId="2" fontId="20" fillId="25" borderId="9" xfId="0" applyNumberFormat="1" applyFont="1" applyFill="1" applyBorder="1" applyAlignment="1">
      <alignment horizontal="right" vertical="center"/>
    </xf>
    <xf numFmtId="0" fontId="20" fillId="25" borderId="38" xfId="0" applyFont="1" applyFill="1" applyBorder="1" applyAlignment="1">
      <alignment horizontal="center" vertical="center"/>
    </xf>
    <xf numFmtId="0" fontId="20" fillId="25" borderId="9" xfId="0" applyFont="1" applyFill="1" applyBorder="1" applyAlignment="1">
      <alignment horizontal="left" vertical="center"/>
    </xf>
    <xf numFmtId="0" fontId="20" fillId="25" borderId="9" xfId="0" applyFont="1" applyFill="1" applyBorder="1" applyAlignment="1">
      <alignment vertical="center" wrapText="1"/>
    </xf>
    <xf numFmtId="0" fontId="20" fillId="25" borderId="9" xfId="0" applyFont="1" applyFill="1" applyBorder="1" applyAlignment="1">
      <alignment horizontal="center" vertical="center"/>
    </xf>
    <xf numFmtId="2" fontId="20" fillId="25" borderId="9" xfId="32" applyNumberFormat="1" applyFont="1" applyFill="1" applyBorder="1" applyAlignment="1">
      <alignment horizontal="right" vertical="center" wrapText="1"/>
    </xf>
    <xf numFmtId="2" fontId="20" fillId="25" borderId="41" xfId="32" applyNumberFormat="1" applyFont="1" applyFill="1" applyBorder="1" applyAlignment="1">
      <alignment horizontal="right" vertical="center"/>
    </xf>
    <xf numFmtId="0" fontId="20" fillId="25" borderId="9" xfId="0" applyFont="1" applyFill="1" applyBorder="1" applyAlignment="1">
      <alignment vertical="center"/>
    </xf>
    <xf numFmtId="0" fontId="20" fillId="25" borderId="9" xfId="0" applyFont="1" applyFill="1" applyBorder="1" applyAlignment="1">
      <alignment horizontal="left" vertical="center" wrapText="1"/>
    </xf>
    <xf numFmtId="0" fontId="20" fillId="25" borderId="0" xfId="0" applyFont="1" applyFill="1" applyBorder="1" applyAlignment="1">
      <alignment horizontal="center" vertical="center"/>
    </xf>
    <xf numFmtId="0" fontId="20" fillId="25" borderId="0" xfId="0" applyFont="1" applyFill="1" applyBorder="1" applyAlignment="1">
      <alignment vertical="center" wrapText="1"/>
    </xf>
    <xf numFmtId="0" fontId="20" fillId="25" borderId="0" xfId="0" applyFont="1" applyFill="1" applyBorder="1" applyAlignment="1">
      <alignment horizontal="left" vertical="center"/>
    </xf>
    <xf numFmtId="0" fontId="20" fillId="26" borderId="38" xfId="0" applyFont="1" applyFill="1" applyBorder="1" applyAlignment="1">
      <alignment horizontal="center" vertical="center"/>
    </xf>
    <xf numFmtId="0" fontId="20" fillId="26" borderId="9" xfId="0" applyFont="1" applyFill="1" applyBorder="1" applyAlignment="1">
      <alignment horizontal="left" vertical="center"/>
    </xf>
    <xf numFmtId="0" fontId="20" fillId="26" borderId="9" xfId="0" applyFont="1" applyFill="1" applyBorder="1" applyAlignment="1">
      <alignment vertical="center" wrapText="1"/>
    </xf>
    <xf numFmtId="0" fontId="20" fillId="26" borderId="9" xfId="0" applyFont="1" applyFill="1" applyBorder="1" applyAlignment="1">
      <alignment horizontal="center" vertical="center"/>
    </xf>
    <xf numFmtId="2" fontId="20" fillId="26" borderId="9" xfId="32" applyNumberFormat="1" applyFont="1" applyFill="1" applyBorder="1" applyAlignment="1">
      <alignment horizontal="right" vertical="center" wrapText="1"/>
    </xf>
    <xf numFmtId="2" fontId="20" fillId="26" borderId="41" xfId="32" applyNumberFormat="1" applyFont="1" applyFill="1" applyBorder="1" applyAlignment="1">
      <alignment horizontal="right" vertical="center"/>
    </xf>
    <xf numFmtId="1" fontId="20" fillId="26" borderId="9" xfId="0" applyNumberFormat="1" applyFont="1" applyFill="1" applyBorder="1" applyAlignment="1">
      <alignment horizontal="center" vertical="center"/>
    </xf>
    <xf numFmtId="0" fontId="20" fillId="26" borderId="0" xfId="0" applyFont="1" applyFill="1" applyBorder="1" applyAlignment="1">
      <alignment vertical="center"/>
    </xf>
    <xf numFmtId="165" fontId="20" fillId="26" borderId="9" xfId="0" applyNumberFormat="1" applyFont="1" applyFill="1" applyBorder="1" applyAlignment="1">
      <alignment horizontal="right" vertical="center"/>
    </xf>
    <xf numFmtId="2" fontId="20" fillId="26" borderId="9" xfId="0" applyNumberFormat="1" applyFont="1" applyFill="1" applyBorder="1" applyAlignment="1">
      <alignment horizontal="right" vertical="center"/>
    </xf>
    <xf numFmtId="2" fontId="20" fillId="26" borderId="9" xfId="32" applyNumberFormat="1" applyFont="1" applyFill="1" applyBorder="1" applyAlignment="1">
      <alignment vertical="center" wrapText="1"/>
    </xf>
    <xf numFmtId="2" fontId="20" fillId="26" borderId="41" xfId="32" applyNumberFormat="1" applyFont="1" applyFill="1" applyBorder="1" applyAlignment="1">
      <alignment vertical="center"/>
    </xf>
    <xf numFmtId="0" fontId="20" fillId="26" borderId="9" xfId="0" applyFont="1" applyFill="1" applyBorder="1" applyAlignment="1" applyProtection="1">
      <alignment horizontal="justify" vertical="center" wrapText="1" shrinkToFit="1"/>
      <protection locked="0"/>
    </xf>
    <xf numFmtId="2" fontId="20" fillId="26" borderId="9" xfId="0" applyNumberFormat="1" applyFont="1" applyFill="1" applyBorder="1" applyAlignment="1">
      <alignment horizontal="right" vertical="center" wrapText="1"/>
    </xf>
    <xf numFmtId="0" fontId="20" fillId="26" borderId="9" xfId="0" applyFont="1" applyFill="1" applyBorder="1" applyAlignment="1">
      <alignment vertical="center"/>
    </xf>
    <xf numFmtId="0" fontId="20" fillId="26" borderId="0" xfId="0" applyFont="1" applyFill="1" applyBorder="1" applyAlignment="1">
      <alignment vertical="center" wrapText="1"/>
    </xf>
    <xf numFmtId="1" fontId="20" fillId="26" borderId="15" xfId="0" applyNumberFormat="1" applyFont="1" applyFill="1" applyBorder="1" applyAlignment="1">
      <alignment horizontal="center" vertical="center"/>
    </xf>
    <xf numFmtId="165" fontId="20" fillId="26" borderId="15" xfId="0" applyNumberFormat="1" applyFont="1" applyFill="1" applyBorder="1" applyAlignment="1">
      <alignment horizontal="right" vertical="center"/>
    </xf>
    <xf numFmtId="2" fontId="20" fillId="26" borderId="15" xfId="0" applyNumberFormat="1" applyFont="1" applyFill="1" applyBorder="1" applyAlignment="1">
      <alignment horizontal="center" vertical="center"/>
    </xf>
    <xf numFmtId="164" fontId="19" fillId="22" borderId="47" xfId="32" applyFont="1" applyFill="1" applyBorder="1" applyAlignment="1">
      <alignment vertical="center"/>
    </xf>
    <xf numFmtId="0" fontId="19" fillId="22" borderId="0" xfId="0" applyFont="1" applyFill="1" applyBorder="1" applyAlignment="1">
      <alignment horizontal="center"/>
    </xf>
    <xf numFmtId="4" fontId="20" fillId="26" borderId="38" xfId="0" applyNumberFormat="1" applyFont="1" applyFill="1" applyBorder="1" applyAlignment="1">
      <alignment horizontal="center" vertical="center"/>
    </xf>
    <xf numFmtId="0" fontId="20" fillId="26" borderId="9" xfId="0" applyFont="1" applyFill="1" applyBorder="1" applyAlignment="1" applyProtection="1">
      <alignment horizontal="center" vertical="center"/>
      <protection locked="0"/>
    </xf>
    <xf numFmtId="166" fontId="20" fillId="26" borderId="9" xfId="0" applyNumberFormat="1" applyFont="1" applyFill="1" applyBorder="1" applyAlignment="1">
      <alignment horizontal="right" vertical="center"/>
    </xf>
    <xf numFmtId="4" fontId="20" fillId="26" borderId="9" xfId="0" applyNumberFormat="1" applyFont="1" applyFill="1" applyBorder="1" applyAlignment="1">
      <alignment horizontal="right" vertical="center"/>
    </xf>
    <xf numFmtId="2" fontId="20" fillId="26" borderId="9" xfId="32" applyNumberFormat="1" applyFont="1" applyFill="1" applyBorder="1" applyAlignment="1">
      <alignment horizontal="right" vertical="center"/>
    </xf>
    <xf numFmtId="0" fontId="20" fillId="26" borderId="9" xfId="0" applyFont="1" applyFill="1" applyBorder="1" applyAlignment="1">
      <alignment horizontal="left" vertical="center" wrapText="1"/>
    </xf>
    <xf numFmtId="4" fontId="20" fillId="25" borderId="38" xfId="0" applyNumberFormat="1" applyFont="1" applyFill="1" applyBorder="1" applyAlignment="1">
      <alignment horizontal="center" vertical="center"/>
    </xf>
    <xf numFmtId="0" fontId="20" fillId="25" borderId="9" xfId="0" applyFont="1" applyFill="1" applyBorder="1" applyAlignment="1" applyProtection="1">
      <alignment horizontal="center" vertical="center"/>
      <protection locked="0"/>
    </xf>
    <xf numFmtId="166" fontId="20" fillId="25" borderId="9" xfId="0" applyNumberFormat="1" applyFont="1" applyFill="1" applyBorder="1" applyAlignment="1">
      <alignment horizontal="right" vertical="center"/>
    </xf>
    <xf numFmtId="4" fontId="20" fillId="25" borderId="9" xfId="0" applyNumberFormat="1" applyFont="1" applyFill="1" applyBorder="1" applyAlignment="1">
      <alignment horizontal="right" vertical="center"/>
    </xf>
    <xf numFmtId="2" fontId="20" fillId="25" borderId="9" xfId="32" applyNumberFormat="1" applyFont="1" applyFill="1" applyBorder="1" applyAlignment="1">
      <alignment horizontal="right" vertical="center"/>
    </xf>
    <xf numFmtId="0" fontId="20" fillId="25" borderId="9" xfId="0" applyFont="1" applyFill="1" applyBorder="1" applyAlignment="1">
      <alignment horizontal="center" vertical="center" wrapText="1"/>
    </xf>
    <xf numFmtId="0" fontId="20" fillId="25" borderId="9" xfId="0" applyFont="1" applyFill="1" applyBorder="1" applyAlignment="1">
      <alignment horizontal="right" vertical="center" wrapText="1"/>
    </xf>
    <xf numFmtId="2" fontId="20" fillId="25" borderId="41" xfId="0" applyNumberFormat="1" applyFont="1" applyFill="1" applyBorder="1" applyAlignment="1">
      <alignment horizontal="right" vertical="center" wrapText="1"/>
    </xf>
    <xf numFmtId="0" fontId="22" fillId="25" borderId="0" xfId="0" applyFont="1" applyFill="1" applyBorder="1" applyAlignment="1">
      <alignment horizontal="left" vertical="center" wrapText="1"/>
    </xf>
    <xf numFmtId="0" fontId="19" fillId="22" borderId="0" xfId="0" applyFont="1" applyFill="1" applyBorder="1" applyAlignment="1">
      <alignment horizontal="center" wrapText="1"/>
    </xf>
    <xf numFmtId="0" fontId="20" fillId="25" borderId="9" xfId="0" applyFont="1" applyFill="1" applyBorder="1" applyAlignment="1">
      <alignment horizontal="justify" vertical="center"/>
    </xf>
    <xf numFmtId="49" fontId="20" fillId="25" borderId="9" xfId="0" applyNumberFormat="1" applyFont="1" applyFill="1" applyBorder="1" applyAlignment="1" applyProtection="1">
      <alignment horizontal="left" vertical="center" wrapText="1" shrinkToFit="1"/>
      <protection locked="0"/>
    </xf>
    <xf numFmtId="49" fontId="20" fillId="26" borderId="9" xfId="0" applyNumberFormat="1" applyFont="1" applyFill="1" applyBorder="1" applyAlignment="1" applyProtection="1">
      <alignment horizontal="left" vertical="center" wrapText="1" shrinkToFit="1"/>
      <protection locked="0"/>
    </xf>
    <xf numFmtId="164" fontId="19" fillId="22" borderId="51" xfId="32" applyFont="1" applyFill="1" applyBorder="1" applyAlignment="1">
      <alignment vertical="center"/>
    </xf>
    <xf numFmtId="164" fontId="19" fillId="22" borderId="10" xfId="32" applyFont="1" applyFill="1" applyBorder="1" applyAlignment="1">
      <alignment horizontal="right" vertical="center"/>
    </xf>
    <xf numFmtId="1" fontId="23" fillId="22" borderId="54" xfId="0" applyNumberFormat="1" applyFont="1" applyFill="1" applyBorder="1" applyAlignment="1">
      <alignment horizontal="center" vertical="center"/>
    </xf>
    <xf numFmtId="1" fontId="23" fillId="22" borderId="15" xfId="0" applyNumberFormat="1" applyFont="1" applyFill="1" applyBorder="1" applyAlignment="1">
      <alignment horizontal="center" vertical="center"/>
    </xf>
    <xf numFmtId="1" fontId="23" fillId="22" borderId="39" xfId="0" applyNumberFormat="1" applyFont="1" applyFill="1" applyBorder="1" applyAlignment="1">
      <alignment horizontal="center" vertical="center"/>
    </xf>
    <xf numFmtId="0" fontId="23" fillId="25" borderId="38" xfId="0" applyFont="1" applyFill="1" applyBorder="1" applyAlignment="1" applyProtection="1">
      <alignment horizontal="center" vertical="center"/>
      <protection locked="0"/>
    </xf>
    <xf numFmtId="1" fontId="21" fillId="25" borderId="9" xfId="0" applyNumberFormat="1" applyFont="1" applyFill="1" applyBorder="1" applyAlignment="1">
      <alignment horizontal="center" vertical="center"/>
    </xf>
    <xf numFmtId="0" fontId="23" fillId="25" borderId="9" xfId="0" applyFont="1" applyFill="1" applyBorder="1" applyAlignment="1" applyProtection="1">
      <alignment horizontal="justify" vertical="center" wrapText="1" shrinkToFit="1"/>
      <protection locked="0"/>
    </xf>
    <xf numFmtId="9" fontId="23" fillId="25" borderId="9" xfId="37" applyFont="1" applyFill="1" applyBorder="1" applyAlignment="1">
      <alignment horizontal="center" vertical="center"/>
    </xf>
    <xf numFmtId="1" fontId="21" fillId="25" borderId="41" xfId="0" applyNumberFormat="1" applyFont="1" applyFill="1" applyBorder="1" applyAlignment="1">
      <alignment horizontal="center" vertical="center"/>
    </xf>
    <xf numFmtId="1" fontId="23" fillId="25" borderId="16" xfId="0" applyNumberFormat="1" applyFont="1" applyFill="1" applyBorder="1" applyAlignment="1">
      <alignment horizontal="left" vertical="center"/>
    </xf>
    <xf numFmtId="2" fontId="21" fillId="25" borderId="9" xfId="0" applyNumberFormat="1" applyFont="1" applyFill="1" applyBorder="1" applyAlignment="1">
      <alignment horizontal="center" vertical="center"/>
    </xf>
    <xf numFmtId="165" fontId="21" fillId="25" borderId="9" xfId="0" applyNumberFormat="1" applyFont="1" applyFill="1" applyBorder="1" applyAlignment="1">
      <alignment horizontal="center" vertical="center"/>
    </xf>
    <xf numFmtId="0" fontId="23" fillId="25" borderId="0" xfId="0" applyFont="1" applyFill="1" applyBorder="1" applyAlignment="1">
      <alignment horizontal="center" vertical="center"/>
    </xf>
    <xf numFmtId="1" fontId="21" fillId="25" borderId="38" xfId="0" applyNumberFormat="1" applyFont="1" applyFill="1" applyBorder="1" applyAlignment="1">
      <alignment horizontal="center" vertical="center"/>
    </xf>
    <xf numFmtId="0" fontId="21" fillId="25" borderId="9" xfId="0" applyFont="1" applyFill="1" applyBorder="1" applyAlignment="1">
      <alignment horizontal="center" vertical="center"/>
    </xf>
    <xf numFmtId="1" fontId="23" fillId="25" borderId="38" xfId="0" applyNumberFormat="1" applyFont="1" applyFill="1" applyBorder="1" applyAlignment="1">
      <alignment horizontal="center" vertical="center"/>
    </xf>
    <xf numFmtId="0" fontId="21" fillId="25" borderId="9" xfId="0" applyFont="1" applyFill="1" applyBorder="1" applyAlignment="1">
      <alignment vertical="center"/>
    </xf>
    <xf numFmtId="1" fontId="23" fillId="26" borderId="34" xfId="0" applyNumberFormat="1" applyFont="1" applyFill="1" applyBorder="1" applyAlignment="1">
      <alignment horizontal="center" vertical="center"/>
    </xf>
    <xf numFmtId="1" fontId="21" fillId="26" borderId="9" xfId="0" applyNumberFormat="1" applyFont="1" applyFill="1" applyBorder="1" applyAlignment="1">
      <alignment horizontal="center" vertical="center"/>
    </xf>
    <xf numFmtId="1" fontId="23" fillId="26" borderId="16" xfId="0" applyNumberFormat="1" applyFont="1" applyFill="1" applyBorder="1" applyAlignment="1">
      <alignment horizontal="left" vertical="center"/>
    </xf>
    <xf numFmtId="2" fontId="21" fillId="26" borderId="9" xfId="0" applyNumberFormat="1" applyFont="1" applyFill="1" applyBorder="1" applyAlignment="1">
      <alignment horizontal="center" vertical="center"/>
    </xf>
    <xf numFmtId="1" fontId="21" fillId="26" borderId="41" xfId="0" applyNumberFormat="1" applyFont="1" applyFill="1" applyBorder="1" applyAlignment="1">
      <alignment horizontal="center" vertical="center"/>
    </xf>
    <xf numFmtId="0" fontId="23" fillId="26" borderId="9" xfId="0" applyFont="1" applyFill="1" applyBorder="1" applyAlignment="1" applyProtection="1">
      <alignment horizontal="justify" vertical="center" wrapText="1" shrinkToFit="1"/>
      <protection locked="0"/>
    </xf>
    <xf numFmtId="1" fontId="21" fillId="26" borderId="38" xfId="0" applyNumberFormat="1" applyFont="1" applyFill="1" applyBorder="1" applyAlignment="1">
      <alignment horizontal="center" vertical="center"/>
    </xf>
    <xf numFmtId="0" fontId="21" fillId="26" borderId="9" xfId="0" applyFont="1" applyFill="1" applyBorder="1" applyAlignment="1">
      <alignment horizontal="center" vertical="center"/>
    </xf>
    <xf numFmtId="0" fontId="21" fillId="26" borderId="9" xfId="0" applyFont="1" applyFill="1" applyBorder="1" applyAlignment="1" applyProtection="1">
      <alignment horizontal="justify" vertical="center" wrapText="1" shrinkToFit="1"/>
      <protection locked="0"/>
    </xf>
    <xf numFmtId="0" fontId="21" fillId="26" borderId="9" xfId="0" applyFont="1" applyFill="1" applyBorder="1" applyAlignment="1">
      <alignment vertical="center"/>
    </xf>
    <xf numFmtId="0" fontId="21" fillId="26" borderId="9" xfId="0" applyFont="1" applyFill="1" applyBorder="1" applyAlignment="1">
      <alignment horizontal="left" vertical="center" wrapText="1"/>
    </xf>
    <xf numFmtId="0" fontId="23" fillId="22" borderId="9" xfId="0" applyFont="1" applyFill="1" applyBorder="1" applyAlignment="1">
      <alignment horizontal="center" vertical="center"/>
    </xf>
    <xf numFmtId="9" fontId="23" fillId="22" borderId="9" xfId="37" applyFont="1" applyFill="1" applyBorder="1" applyAlignment="1">
      <alignment horizontal="center" vertical="center"/>
    </xf>
    <xf numFmtId="164" fontId="23" fillId="22" borderId="41" xfId="32" applyFont="1" applyFill="1" applyBorder="1" applyAlignment="1">
      <alignment horizontal="center" vertical="center"/>
    </xf>
    <xf numFmtId="1" fontId="23" fillId="22" borderId="57" xfId="0" applyNumberFormat="1" applyFont="1" applyFill="1" applyBorder="1" applyAlignment="1">
      <alignment horizontal="center" vertical="center"/>
    </xf>
    <xf numFmtId="164" fontId="23" fillId="22" borderId="57" xfId="32" applyFont="1" applyFill="1" applyBorder="1" applyAlignment="1">
      <alignment horizontal="center" vertical="center"/>
    </xf>
    <xf numFmtId="1" fontId="21" fillId="22" borderId="58" xfId="0" applyNumberFormat="1" applyFont="1" applyFill="1" applyBorder="1" applyAlignment="1">
      <alignment horizontal="center" vertical="center"/>
    </xf>
    <xf numFmtId="0" fontId="27" fillId="25" borderId="0" xfId="0" applyFont="1" applyFill="1" applyBorder="1" applyAlignment="1">
      <alignment horizontal="center" vertical="center" wrapText="1"/>
    </xf>
    <xf numFmtId="0" fontId="27" fillId="22" borderId="0" xfId="0" applyFont="1" applyFill="1" applyBorder="1" applyAlignment="1">
      <alignment horizontal="center" vertical="center" wrapText="1"/>
    </xf>
    <xf numFmtId="0" fontId="0" fillId="0" borderId="62" xfId="0" applyBorder="1"/>
    <xf numFmtId="0" fontId="0" fillId="0" borderId="18" xfId="0" applyBorder="1"/>
    <xf numFmtId="0" fontId="0" fillId="0" borderId="14" xfId="0" applyBorder="1"/>
    <xf numFmtId="0" fontId="23" fillId="22" borderId="6" xfId="0" applyFont="1" applyFill="1" applyBorder="1" applyAlignment="1">
      <alignment vertical="top"/>
    </xf>
    <xf numFmtId="0" fontId="23" fillId="22" borderId="8" xfId="0" applyFont="1" applyFill="1" applyBorder="1" applyAlignment="1">
      <alignment vertical="top"/>
    </xf>
    <xf numFmtId="0" fontId="0" fillId="22" borderId="0" xfId="0" applyFont="1" applyFill="1" applyBorder="1"/>
    <xf numFmtId="0" fontId="0" fillId="22" borderId="62" xfId="0" applyFont="1" applyFill="1" applyBorder="1"/>
    <xf numFmtId="0" fontId="23" fillId="22" borderId="0" xfId="0" applyFont="1" applyFill="1" applyBorder="1" applyAlignment="1">
      <alignment vertical="top"/>
    </xf>
    <xf numFmtId="0" fontId="5" fillId="22" borderId="0" xfId="0" applyFont="1" applyFill="1" applyBorder="1" applyAlignment="1">
      <alignment horizontal="center" vertical="center" wrapText="1"/>
    </xf>
    <xf numFmtId="0" fontId="5" fillId="25" borderId="0" xfId="0" applyFont="1" applyFill="1" applyBorder="1" applyAlignment="1">
      <alignment horizontal="center" vertical="center" wrapText="1"/>
    </xf>
    <xf numFmtId="10" fontId="24" fillId="25" borderId="0" xfId="0" applyNumberFormat="1" applyFont="1" applyFill="1" applyBorder="1" applyAlignment="1">
      <alignment horizontal="center" vertical="center" wrapText="1"/>
    </xf>
    <xf numFmtId="10" fontId="5" fillId="25" borderId="0" xfId="0" applyNumberFormat="1" applyFont="1" applyFill="1" applyBorder="1" applyAlignment="1">
      <alignment horizontal="center" vertical="center" wrapText="1"/>
    </xf>
    <xf numFmtId="0" fontId="5" fillId="26" borderId="0" xfId="0" applyFont="1" applyFill="1" applyBorder="1" applyAlignment="1">
      <alignment horizontal="center" vertical="center" wrapText="1"/>
    </xf>
    <xf numFmtId="10" fontId="24" fillId="26" borderId="0" xfId="0" applyNumberFormat="1" applyFont="1" applyFill="1" applyBorder="1" applyAlignment="1">
      <alignment horizontal="center" vertical="center" wrapText="1"/>
    </xf>
    <xf numFmtId="10" fontId="5" fillId="26" borderId="0" xfId="0" applyNumberFormat="1" applyFont="1" applyFill="1" applyBorder="1" applyAlignment="1">
      <alignment horizontal="center" vertical="center" wrapText="1"/>
    </xf>
    <xf numFmtId="0" fontId="24" fillId="26" borderId="0" xfId="0" applyFont="1" applyFill="1" applyBorder="1" applyAlignment="1">
      <alignment horizontal="center" vertical="center" wrapText="1"/>
    </xf>
    <xf numFmtId="0" fontId="24" fillId="25" borderId="0" xfId="0" applyFont="1" applyFill="1" applyBorder="1" applyAlignment="1">
      <alignment horizontal="center" vertical="center" wrapText="1"/>
    </xf>
    <xf numFmtId="168" fontId="24" fillId="25" borderId="0" xfId="37" applyNumberFormat="1" applyFont="1" applyFill="1" applyBorder="1" applyAlignment="1">
      <alignment horizontal="center" vertical="center" wrapText="1"/>
    </xf>
    <xf numFmtId="168" fontId="26" fillId="22" borderId="0" xfId="37" applyNumberFormat="1" applyFont="1" applyFill="1" applyBorder="1" applyAlignment="1">
      <alignment horizontal="center" vertical="center"/>
    </xf>
    <xf numFmtId="0" fontId="28" fillId="25" borderId="0" xfId="0" applyFont="1" applyFill="1" applyBorder="1" applyAlignment="1">
      <alignment horizontal="center" vertical="center" wrapText="1"/>
    </xf>
    <xf numFmtId="0" fontId="25" fillId="22" borderId="0" xfId="0" applyFont="1" applyFill="1" applyBorder="1" applyAlignment="1">
      <alignment horizontal="center" vertical="center"/>
    </xf>
    <xf numFmtId="0" fontId="23" fillId="22" borderId="0" xfId="0" applyFont="1" applyFill="1" applyBorder="1" applyAlignment="1">
      <alignment horizontal="left" vertical="center"/>
    </xf>
    <xf numFmtId="14" fontId="23" fillId="22" borderId="0" xfId="0" applyNumberFormat="1" applyFont="1" applyFill="1" applyBorder="1" applyAlignment="1">
      <alignment horizontal="center" vertical="top"/>
    </xf>
    <xf numFmtId="0" fontId="23" fillId="22" borderId="24" xfId="0" applyFont="1" applyFill="1" applyBorder="1" applyAlignment="1">
      <alignment horizontal="left" vertical="center"/>
    </xf>
    <xf numFmtId="0" fontId="23" fillId="22" borderId="25" xfId="0" applyFont="1" applyFill="1" applyBorder="1" applyAlignment="1">
      <alignment horizontal="left" vertical="center"/>
    </xf>
    <xf numFmtId="14" fontId="23" fillId="22" borderId="31" xfId="0" applyNumberFormat="1" applyFont="1" applyFill="1" applyBorder="1" applyAlignment="1">
      <alignment horizontal="center" vertical="top"/>
    </xf>
    <xf numFmtId="14" fontId="23" fillId="22" borderId="32" xfId="0" applyNumberFormat="1" applyFont="1" applyFill="1" applyBorder="1" applyAlignment="1">
      <alignment horizontal="center" vertical="top"/>
    </xf>
    <xf numFmtId="0" fontId="3" fillId="0" borderId="0" xfId="0" applyFont="1" applyAlignment="1">
      <alignment vertical="center"/>
    </xf>
    <xf numFmtId="0" fontId="20" fillId="0" borderId="19" xfId="0" applyFont="1" applyBorder="1" applyAlignment="1">
      <alignment horizontal="left" vertical="top" wrapText="1"/>
    </xf>
    <xf numFmtId="0" fontId="20" fillId="0" borderId="19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68" fontId="19" fillId="23" borderId="15" xfId="37" applyNumberFormat="1" applyFont="1" applyFill="1" applyBorder="1" applyAlignment="1">
      <alignment horizontal="center" vertical="center" wrapText="1"/>
    </xf>
    <xf numFmtId="168" fontId="19" fillId="23" borderId="16" xfId="37" applyNumberFormat="1" applyFont="1" applyFill="1" applyBorder="1" applyAlignment="1">
      <alignment horizontal="center" vertical="center" wrapText="1"/>
    </xf>
    <xf numFmtId="0" fontId="19" fillId="23" borderId="23" xfId="0" applyFont="1" applyFill="1" applyBorder="1" applyAlignment="1">
      <alignment horizontal="center" vertical="center"/>
    </xf>
    <xf numFmtId="0" fontId="19" fillId="23" borderId="13" xfId="0" applyFont="1" applyFill="1" applyBorder="1" applyAlignment="1">
      <alignment horizontal="center" vertical="center"/>
    </xf>
    <xf numFmtId="0" fontId="19" fillId="23" borderId="17" xfId="0" applyFont="1" applyFill="1" applyBorder="1" applyAlignment="1">
      <alignment horizontal="center" vertical="center"/>
    </xf>
    <xf numFmtId="1" fontId="19" fillId="22" borderId="9" xfId="0" applyNumberFormat="1" applyFont="1" applyFill="1" applyBorder="1" applyAlignment="1">
      <alignment horizontal="center" vertical="center"/>
    </xf>
    <xf numFmtId="164" fontId="19" fillId="22" borderId="9" xfId="32" applyFont="1" applyFill="1" applyBorder="1" applyAlignment="1">
      <alignment horizontal="center" wrapText="1"/>
    </xf>
    <xf numFmtId="164" fontId="19" fillId="22" borderId="9" xfId="32" applyFont="1" applyFill="1" applyBorder="1" applyAlignment="1">
      <alignment horizontal="center" vertical="center"/>
    </xf>
    <xf numFmtId="167" fontId="19" fillId="22" borderId="11" xfId="32" applyNumberFormat="1" applyFont="1" applyFill="1" applyBorder="1" applyAlignment="1">
      <alignment horizontal="center" vertical="center"/>
    </xf>
    <xf numFmtId="167" fontId="19" fillId="22" borderId="12" xfId="32" applyNumberFormat="1" applyFont="1" applyFill="1" applyBorder="1" applyAlignment="1">
      <alignment horizontal="center" vertical="center"/>
    </xf>
    <xf numFmtId="0" fontId="19" fillId="22" borderId="36" xfId="0" applyFont="1" applyFill="1" applyBorder="1" applyAlignment="1" applyProtection="1">
      <alignment horizontal="center" vertical="center"/>
      <protection locked="0"/>
    </xf>
    <xf numFmtId="0" fontId="19" fillId="22" borderId="6" xfId="0" applyFont="1" applyFill="1" applyBorder="1" applyAlignment="1" applyProtection="1">
      <alignment horizontal="center" vertical="center"/>
      <protection locked="0"/>
    </xf>
    <xf numFmtId="0" fontId="19" fillId="22" borderId="27" xfId="0" applyFont="1" applyFill="1" applyBorder="1" applyAlignment="1" applyProtection="1">
      <alignment horizontal="center" vertical="center"/>
      <protection locked="0"/>
    </xf>
    <xf numFmtId="0" fontId="19" fillId="22" borderId="59" xfId="0" applyFont="1" applyFill="1" applyBorder="1" applyAlignment="1" applyProtection="1">
      <alignment horizontal="center" vertical="center"/>
      <protection locked="0"/>
    </xf>
    <xf numFmtId="0" fontId="19" fillId="22" borderId="49" xfId="0" applyFont="1" applyFill="1" applyBorder="1" applyAlignment="1" applyProtection="1">
      <alignment horizontal="center" vertical="center"/>
      <protection locked="0"/>
    </xf>
    <xf numFmtId="0" fontId="19" fillId="22" borderId="60" xfId="0" applyFont="1" applyFill="1" applyBorder="1" applyAlignment="1" applyProtection="1">
      <alignment horizontal="center" vertical="center"/>
      <protection locked="0"/>
    </xf>
    <xf numFmtId="0" fontId="19" fillId="23" borderId="40" xfId="0" applyFont="1" applyFill="1" applyBorder="1" applyAlignment="1">
      <alignment horizontal="left" vertical="center"/>
    </xf>
    <xf numFmtId="0" fontId="19" fillId="23" borderId="24" xfId="0" applyFont="1" applyFill="1" applyBorder="1" applyAlignment="1">
      <alignment horizontal="left" vertical="center"/>
    </xf>
    <xf numFmtId="0" fontId="19" fillId="23" borderId="25" xfId="0" applyFont="1" applyFill="1" applyBorder="1" applyAlignment="1">
      <alignment horizontal="left" vertical="center"/>
    </xf>
    <xf numFmtId="0" fontId="19" fillId="23" borderId="61" xfId="0" applyFont="1" applyFill="1" applyBorder="1" applyAlignment="1">
      <alignment horizontal="left" vertical="center"/>
    </xf>
    <xf numFmtId="0" fontId="19" fillId="23" borderId="18" xfId="0" applyFont="1" applyFill="1" applyBorder="1" applyAlignment="1">
      <alignment horizontal="left" vertical="center"/>
    </xf>
    <xf numFmtId="0" fontId="19" fillId="23" borderId="14" xfId="0" applyFont="1" applyFill="1" applyBorder="1" applyAlignment="1">
      <alignment horizontal="left" vertical="center"/>
    </xf>
    <xf numFmtId="164" fontId="19" fillId="22" borderId="48" xfId="32" applyFont="1" applyFill="1" applyBorder="1" applyAlignment="1">
      <alignment horizontal="center" vertical="center"/>
    </xf>
    <xf numFmtId="164" fontId="19" fillId="22" borderId="49" xfId="32" applyFont="1" applyFill="1" applyBorder="1" applyAlignment="1">
      <alignment horizontal="center" vertical="center"/>
    </xf>
    <xf numFmtId="164" fontId="19" fillId="22" borderId="50" xfId="32" applyFont="1" applyFill="1" applyBorder="1" applyAlignment="1">
      <alignment horizontal="center" vertical="center"/>
    </xf>
    <xf numFmtId="164" fontId="19" fillId="22" borderId="26" xfId="32" applyFont="1" applyFill="1" applyBorder="1" applyAlignment="1">
      <alignment horizontal="center" vertical="center"/>
    </xf>
    <xf numFmtId="164" fontId="19" fillId="22" borderId="6" xfId="32" applyFont="1" applyFill="1" applyBorder="1" applyAlignment="1">
      <alignment horizontal="center" vertical="center"/>
    </xf>
    <xf numFmtId="164" fontId="19" fillId="22" borderId="27" xfId="32" applyFont="1" applyFill="1" applyBorder="1" applyAlignment="1">
      <alignment horizontal="center" vertical="center"/>
    </xf>
    <xf numFmtId="1" fontId="19" fillId="23" borderId="15" xfId="0" applyNumberFormat="1" applyFont="1" applyFill="1" applyBorder="1" applyAlignment="1">
      <alignment horizontal="center" vertical="center" wrapText="1"/>
    </xf>
    <xf numFmtId="1" fontId="19" fillId="23" borderId="16" xfId="0" applyNumberFormat="1" applyFont="1" applyFill="1" applyBorder="1" applyAlignment="1">
      <alignment horizontal="center" vertical="center" wrapText="1"/>
    </xf>
    <xf numFmtId="0" fontId="5" fillId="24" borderId="28" xfId="0" applyFont="1" applyFill="1" applyBorder="1" applyAlignment="1">
      <alignment horizontal="center" vertical="center" wrapText="1"/>
    </xf>
    <xf numFmtId="0" fontId="5" fillId="24" borderId="19" xfId="0" applyFont="1" applyFill="1" applyBorder="1" applyAlignment="1">
      <alignment horizontal="center" vertical="center"/>
    </xf>
    <xf numFmtId="0" fontId="5" fillId="24" borderId="20" xfId="0" applyFont="1" applyFill="1" applyBorder="1" applyAlignment="1">
      <alignment horizontal="center" vertical="center"/>
    </xf>
    <xf numFmtId="0" fontId="5" fillId="24" borderId="29" xfId="0" applyFont="1" applyFill="1" applyBorder="1" applyAlignment="1">
      <alignment horizontal="center" vertical="center"/>
    </xf>
    <xf numFmtId="0" fontId="5" fillId="24" borderId="0" xfId="0" applyFont="1" applyFill="1" applyBorder="1" applyAlignment="1">
      <alignment horizontal="center" vertical="center"/>
    </xf>
    <xf numFmtId="0" fontId="5" fillId="24" borderId="22" xfId="0" applyFont="1" applyFill="1" applyBorder="1" applyAlignment="1">
      <alignment horizontal="center" vertical="center"/>
    </xf>
    <xf numFmtId="0" fontId="19" fillId="23" borderId="34" xfId="0" applyFont="1" applyFill="1" applyBorder="1" applyAlignment="1">
      <alignment horizontal="left" vertical="top"/>
    </xf>
    <xf numFmtId="0" fontId="19" fillId="23" borderId="16" xfId="0" applyFont="1" applyFill="1" applyBorder="1" applyAlignment="1">
      <alignment horizontal="left" vertical="top"/>
    </xf>
    <xf numFmtId="1" fontId="20" fillId="22" borderId="15" xfId="0" applyNumberFormat="1" applyFont="1" applyFill="1" applyBorder="1" applyAlignment="1">
      <alignment horizontal="center" vertical="center"/>
    </xf>
    <xf numFmtId="1" fontId="20" fillId="22" borderId="16" xfId="0" applyNumberFormat="1" applyFont="1" applyFill="1" applyBorder="1" applyAlignment="1">
      <alignment horizontal="center" vertical="center"/>
    </xf>
    <xf numFmtId="1" fontId="20" fillId="22" borderId="13" xfId="0" applyNumberFormat="1" applyFont="1" applyFill="1" applyBorder="1" applyAlignment="1">
      <alignment horizontal="center" vertical="center"/>
    </xf>
    <xf numFmtId="1" fontId="20" fillId="22" borderId="0" xfId="0" applyNumberFormat="1" applyFont="1" applyFill="1" applyBorder="1" applyAlignment="1">
      <alignment horizontal="center" vertical="center"/>
    </xf>
    <xf numFmtId="1" fontId="20" fillId="22" borderId="44" xfId="0" applyNumberFormat="1" applyFont="1" applyFill="1" applyBorder="1" applyAlignment="1">
      <alignment horizontal="center" vertical="center"/>
    </xf>
    <xf numFmtId="1" fontId="20" fillId="22" borderId="17" xfId="0" applyNumberFormat="1" applyFont="1" applyFill="1" applyBorder="1" applyAlignment="1">
      <alignment horizontal="center" vertical="center"/>
    </xf>
    <xf numFmtId="1" fontId="20" fillId="22" borderId="18" xfId="0" applyNumberFormat="1" applyFont="1" applyFill="1" applyBorder="1" applyAlignment="1">
      <alignment horizontal="center" vertical="center"/>
    </xf>
    <xf numFmtId="1" fontId="20" fillId="22" borderId="45" xfId="0" applyNumberFormat="1" applyFont="1" applyFill="1" applyBorder="1" applyAlignment="1">
      <alignment horizontal="center" vertical="center"/>
    </xf>
    <xf numFmtId="164" fontId="19" fillId="22" borderId="8" xfId="32" applyFont="1" applyFill="1" applyBorder="1" applyAlignment="1">
      <alignment horizontal="center" vertical="center"/>
    </xf>
    <xf numFmtId="0" fontId="19" fillId="23" borderId="36" xfId="0" applyFont="1" applyFill="1" applyBorder="1" applyAlignment="1">
      <alignment horizontal="left" vertical="center"/>
    </xf>
    <xf numFmtId="0" fontId="19" fillId="23" borderId="6" xfId="0" applyFont="1" applyFill="1" applyBorder="1" applyAlignment="1">
      <alignment horizontal="left" vertical="center"/>
    </xf>
    <xf numFmtId="1" fontId="20" fillId="22" borderId="23" xfId="0" applyNumberFormat="1" applyFont="1" applyFill="1" applyBorder="1" applyAlignment="1">
      <alignment horizontal="center" vertical="center"/>
    </xf>
    <xf numFmtId="1" fontId="20" fillId="22" borderId="24" xfId="0" applyNumberFormat="1" applyFont="1" applyFill="1" applyBorder="1" applyAlignment="1">
      <alignment horizontal="center" vertical="center"/>
    </xf>
    <xf numFmtId="0" fontId="19" fillId="23" borderId="38" xfId="0" applyFont="1" applyFill="1" applyBorder="1" applyAlignment="1">
      <alignment horizontal="left" vertical="top"/>
    </xf>
    <xf numFmtId="0" fontId="19" fillId="23" borderId="9" xfId="0" applyFont="1" applyFill="1" applyBorder="1" applyAlignment="1">
      <alignment horizontal="left" vertical="top"/>
    </xf>
    <xf numFmtId="0" fontId="19" fillId="22" borderId="10" xfId="0" applyFont="1" applyFill="1" applyBorder="1" applyAlignment="1">
      <alignment horizontal="center" vertical="center"/>
    </xf>
    <xf numFmtId="0" fontId="19" fillId="22" borderId="11" xfId="0" applyFont="1" applyFill="1" applyBorder="1" applyAlignment="1">
      <alignment horizontal="center" vertical="center"/>
    </xf>
    <xf numFmtId="0" fontId="19" fillId="22" borderId="19" xfId="0" applyFont="1" applyFill="1" applyBorder="1" applyAlignment="1">
      <alignment horizontal="center" vertical="center"/>
    </xf>
    <xf numFmtId="0" fontId="19" fillId="22" borderId="12" xfId="0" applyFont="1" applyFill="1" applyBorder="1" applyAlignment="1">
      <alignment horizontal="center" vertical="center"/>
    </xf>
    <xf numFmtId="0" fontId="2" fillId="22" borderId="36" xfId="0" applyFont="1" applyFill="1" applyBorder="1" applyAlignment="1" applyProtection="1">
      <alignment horizontal="center" vertical="center"/>
      <protection locked="0"/>
    </xf>
    <xf numFmtId="0" fontId="2" fillId="22" borderId="6" xfId="0" applyFont="1" applyFill="1" applyBorder="1" applyAlignment="1" applyProtection="1">
      <alignment horizontal="center" vertical="center"/>
      <protection locked="0"/>
    </xf>
    <xf numFmtId="0" fontId="2" fillId="22" borderId="27" xfId="0" applyFont="1" applyFill="1" applyBorder="1" applyAlignment="1" applyProtection="1">
      <alignment horizontal="center" vertical="center"/>
      <protection locked="0"/>
    </xf>
    <xf numFmtId="0" fontId="19" fillId="23" borderId="35" xfId="0" applyFont="1" applyFill="1" applyBorder="1" applyAlignment="1">
      <alignment horizontal="center" vertical="center"/>
    </xf>
    <xf numFmtId="0" fontId="19" fillId="23" borderId="37" xfId="0" applyFont="1" applyFill="1" applyBorder="1" applyAlignment="1">
      <alignment horizontal="center" vertical="center"/>
    </xf>
    <xf numFmtId="0" fontId="19" fillId="23" borderId="9" xfId="0" applyFont="1" applyFill="1" applyBorder="1" applyAlignment="1">
      <alignment horizontal="center" vertical="center"/>
    </xf>
    <xf numFmtId="0" fontId="19" fillId="23" borderId="7" xfId="0" applyNumberFormat="1" applyFont="1" applyFill="1" applyBorder="1" applyAlignment="1" applyProtection="1">
      <alignment horizontal="center" vertical="center"/>
      <protection hidden="1"/>
    </xf>
    <xf numFmtId="0" fontId="19" fillId="23" borderId="6" xfId="0" applyNumberFormat="1" applyFont="1" applyFill="1" applyBorder="1" applyAlignment="1" applyProtection="1">
      <alignment horizontal="center" vertical="center"/>
      <protection hidden="1"/>
    </xf>
    <xf numFmtId="0" fontId="19" fillId="23" borderId="7" xfId="0" applyFont="1" applyFill="1" applyBorder="1" applyAlignment="1">
      <alignment horizontal="center" vertical="top"/>
    </xf>
    <xf numFmtId="0" fontId="19" fillId="23" borderId="8" xfId="0" applyFont="1" applyFill="1" applyBorder="1" applyAlignment="1">
      <alignment horizontal="center" vertical="top"/>
    </xf>
    <xf numFmtId="1" fontId="3" fillId="22" borderId="23" xfId="0" applyNumberFormat="1" applyFont="1" applyFill="1" applyBorder="1" applyAlignment="1">
      <alignment horizontal="center" vertical="center"/>
    </xf>
    <xf numFmtId="1" fontId="3" fillId="22" borderId="24" xfId="0" applyNumberFormat="1" applyFont="1" applyFill="1" applyBorder="1" applyAlignment="1">
      <alignment horizontal="center" vertical="center"/>
    </xf>
    <xf numFmtId="1" fontId="3" fillId="22" borderId="44" xfId="0" applyNumberFormat="1" applyFont="1" applyFill="1" applyBorder="1" applyAlignment="1">
      <alignment horizontal="center" vertical="center"/>
    </xf>
    <xf numFmtId="1" fontId="3" fillId="22" borderId="17" xfId="0" applyNumberFormat="1" applyFont="1" applyFill="1" applyBorder="1" applyAlignment="1">
      <alignment horizontal="center" vertical="center"/>
    </xf>
    <xf numFmtId="1" fontId="3" fillId="22" borderId="18" xfId="0" applyNumberFormat="1" applyFont="1" applyFill="1" applyBorder="1" applyAlignment="1">
      <alignment horizontal="center" vertical="center"/>
    </xf>
    <xf numFmtId="1" fontId="3" fillId="22" borderId="45" xfId="0" applyNumberFormat="1" applyFont="1" applyFill="1" applyBorder="1" applyAlignment="1">
      <alignment horizontal="center" vertical="center"/>
    </xf>
    <xf numFmtId="0" fontId="19" fillId="23" borderId="36" xfId="0" applyFont="1" applyFill="1" applyBorder="1" applyAlignment="1">
      <alignment horizontal="center" vertical="center"/>
    </xf>
    <xf numFmtId="0" fontId="19" fillId="23" borderId="6" xfId="0" applyFont="1" applyFill="1" applyBorder="1" applyAlignment="1">
      <alignment horizontal="center" vertical="center"/>
    </xf>
    <xf numFmtId="0" fontId="19" fillId="2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23" fillId="25" borderId="36" xfId="0" applyFont="1" applyFill="1" applyBorder="1" applyAlignment="1">
      <alignment horizontal="left" vertical="center"/>
    </xf>
    <xf numFmtId="0" fontId="23" fillId="25" borderId="6" xfId="0" applyFont="1" applyFill="1" applyBorder="1" applyAlignment="1">
      <alignment horizontal="left" vertical="center"/>
    </xf>
    <xf numFmtId="0" fontId="23" fillId="25" borderId="42" xfId="0" applyFont="1" applyFill="1" applyBorder="1" applyAlignment="1">
      <alignment horizontal="left" vertical="center"/>
    </xf>
    <xf numFmtId="0" fontId="23" fillId="26" borderId="36" xfId="0" applyFont="1" applyFill="1" applyBorder="1" applyAlignment="1">
      <alignment horizontal="left" vertical="top"/>
    </xf>
    <xf numFmtId="0" fontId="23" fillId="26" borderId="6" xfId="0" applyFont="1" applyFill="1" applyBorder="1" applyAlignment="1">
      <alignment horizontal="left" vertical="top"/>
    </xf>
    <xf numFmtId="0" fontId="23" fillId="26" borderId="42" xfId="0" applyFont="1" applyFill="1" applyBorder="1" applyAlignment="1">
      <alignment horizontal="left" vertical="top"/>
    </xf>
    <xf numFmtId="0" fontId="23" fillId="22" borderId="10" xfId="0" applyFont="1" applyFill="1" applyBorder="1" applyAlignment="1">
      <alignment horizontal="center" vertical="center"/>
    </xf>
    <xf numFmtId="0" fontId="23" fillId="22" borderId="11" xfId="0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14" fontId="23" fillId="22" borderId="30" xfId="0" applyNumberFormat="1" applyFont="1" applyFill="1" applyBorder="1" applyAlignment="1">
      <alignment horizontal="center" vertical="top"/>
    </xf>
    <xf numFmtId="14" fontId="23" fillId="22" borderId="31" xfId="0" applyNumberFormat="1" applyFont="1" applyFill="1" applyBorder="1" applyAlignment="1">
      <alignment horizontal="center" vertical="top"/>
    </xf>
    <xf numFmtId="14" fontId="23" fillId="22" borderId="53" xfId="0" applyNumberFormat="1" applyFont="1" applyFill="1" applyBorder="1" applyAlignment="1">
      <alignment horizontal="center" vertical="top"/>
    </xf>
    <xf numFmtId="0" fontId="23" fillId="22" borderId="52" xfId="0" applyFont="1" applyFill="1" applyBorder="1" applyAlignment="1">
      <alignment horizontal="left" vertical="top"/>
    </xf>
    <xf numFmtId="0" fontId="23" fillId="22" borderId="31" xfId="0" applyFont="1" applyFill="1" applyBorder="1" applyAlignment="1">
      <alignment horizontal="left" vertical="top"/>
    </xf>
    <xf numFmtId="0" fontId="23" fillId="22" borderId="32" xfId="0" applyFont="1" applyFill="1" applyBorder="1" applyAlignment="1">
      <alignment horizontal="left" vertical="top"/>
    </xf>
    <xf numFmtId="164" fontId="23" fillId="22" borderId="40" xfId="32" applyFont="1" applyFill="1" applyBorder="1" applyAlignment="1">
      <alignment horizontal="center" vertical="center"/>
    </xf>
    <xf numFmtId="164" fontId="23" fillId="22" borderId="24" xfId="32" applyFont="1" applyFill="1" applyBorder="1" applyAlignment="1">
      <alignment horizontal="center" vertical="center"/>
    </xf>
    <xf numFmtId="164" fontId="23" fillId="22" borderId="25" xfId="32" applyFont="1" applyFill="1" applyBorder="1" applyAlignment="1">
      <alignment horizontal="center" vertical="center"/>
    </xf>
    <xf numFmtId="164" fontId="23" fillId="22" borderId="33" xfId="32" applyFont="1" applyFill="1" applyBorder="1" applyAlignment="1">
      <alignment horizontal="center" vertical="center"/>
    </xf>
    <xf numFmtId="164" fontId="23" fillId="22" borderId="55" xfId="32" applyFont="1" applyFill="1" applyBorder="1" applyAlignment="1">
      <alignment horizontal="center" vertical="center"/>
    </xf>
    <xf numFmtId="164" fontId="23" fillId="22" borderId="56" xfId="32" applyFont="1" applyFill="1" applyBorder="1" applyAlignment="1">
      <alignment horizontal="center" vertical="center"/>
    </xf>
    <xf numFmtId="1" fontId="21" fillId="22" borderId="36" xfId="0" applyNumberFormat="1" applyFont="1" applyFill="1" applyBorder="1" applyAlignment="1">
      <alignment horizontal="center" vertical="center"/>
    </xf>
    <xf numFmtId="1" fontId="21" fillId="22" borderId="6" xfId="0" applyNumberFormat="1" applyFont="1" applyFill="1" applyBorder="1" applyAlignment="1">
      <alignment horizontal="center" vertical="center"/>
    </xf>
    <xf numFmtId="1" fontId="21" fillId="22" borderId="42" xfId="0" applyNumberFormat="1" applyFont="1" applyFill="1" applyBorder="1" applyAlignment="1">
      <alignment horizontal="center" vertical="center"/>
    </xf>
    <xf numFmtId="0" fontId="25" fillId="22" borderId="0" xfId="0" applyFont="1" applyFill="1" applyBorder="1" applyAlignment="1">
      <alignment horizontal="center" vertical="center"/>
    </xf>
    <xf numFmtId="0" fontId="23" fillId="22" borderId="0" xfId="0" applyFont="1" applyFill="1" applyBorder="1" applyAlignment="1">
      <alignment horizontal="left" vertical="center"/>
    </xf>
    <xf numFmtId="14" fontId="23" fillId="22" borderId="0" xfId="0" applyNumberFormat="1" applyFont="1" applyFill="1" applyBorder="1" applyAlignment="1">
      <alignment horizontal="center" vertical="top"/>
    </xf>
    <xf numFmtId="0" fontId="23" fillId="22" borderId="0" xfId="0" applyFont="1" applyFill="1" applyBorder="1" applyAlignment="1">
      <alignment horizontal="center" vertical="top"/>
    </xf>
    <xf numFmtId="0" fontId="5" fillId="22" borderId="0" xfId="0" applyFont="1" applyFill="1" applyBorder="1" applyAlignment="1">
      <alignment horizontal="center" wrapText="1"/>
    </xf>
    <xf numFmtId="0" fontId="5" fillId="2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28" fillId="25" borderId="0" xfId="0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0" fontId="28" fillId="25" borderId="0" xfId="0" applyFont="1" applyFill="1" applyBorder="1" applyAlignment="1">
      <alignment horizontal="center" vertical="center"/>
    </xf>
  </cellXfs>
  <cellStyles count="3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Explanatory Text" xfId="27"/>
    <cellStyle name="Heading 1" xfId="28"/>
    <cellStyle name="Heading 2" xfId="29"/>
    <cellStyle name="Heading 3" xfId="30"/>
    <cellStyle name="Heading 4" xfId="31"/>
    <cellStyle name="Moeda" xfId="32" builtinId="4"/>
    <cellStyle name="Normal" xfId="0" builtinId="0"/>
    <cellStyle name="Normal 2" xfId="33"/>
    <cellStyle name="Normal 3" xfId="34"/>
    <cellStyle name="Normal 6" xfId="35"/>
    <cellStyle name="Output" xfId="36"/>
    <cellStyle name="Porcentagem" xfId="37" builtinId="5"/>
    <cellStyle name="Title" xfId="3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0</xdr:row>
          <xdr:rowOff>28575</xdr:rowOff>
        </xdr:from>
        <xdr:to>
          <xdr:col>1</xdr:col>
          <xdr:colOff>628650</xdr:colOff>
          <xdr:row>4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92"/>
  <sheetViews>
    <sheetView tabSelected="1" zoomScale="115" zoomScaleNormal="115" workbookViewId="0">
      <selection activeCell="C108" sqref="C108"/>
    </sheetView>
  </sheetViews>
  <sheetFormatPr defaultRowHeight="12.75" x14ac:dyDescent="0.2"/>
  <cols>
    <col min="1" max="1" width="7.28515625" style="1" customWidth="1"/>
    <col min="2" max="2" width="15.42578125" style="1" customWidth="1"/>
    <col min="3" max="3" width="73" style="1" customWidth="1"/>
    <col min="4" max="4" width="5.7109375" style="1" customWidth="1"/>
    <col min="5" max="5" width="6.7109375" style="2" customWidth="1"/>
    <col min="6" max="7" width="9.85546875" style="1" hidden="1" customWidth="1"/>
    <col min="8" max="8" width="8.5703125" style="1" customWidth="1"/>
    <col min="9" max="9" width="8.5703125" style="4" customWidth="1"/>
    <col min="10" max="10" width="11.42578125" style="3" customWidth="1"/>
    <col min="11" max="11" width="17.7109375" style="1" bestFit="1" customWidth="1"/>
    <col min="12" max="12" width="9.5703125" style="1" customWidth="1"/>
    <col min="13" max="13" width="9.140625" style="1"/>
    <col min="14" max="14" width="44" style="1" customWidth="1"/>
    <col min="15" max="16" width="9.140625" style="1" customWidth="1"/>
    <col min="17" max="18" width="9.140625" style="1"/>
    <col min="19" max="19" width="13.85546875" style="1" customWidth="1"/>
    <col min="20" max="20" width="21" style="1" customWidth="1"/>
    <col min="21" max="16384" width="9.140625" style="1"/>
  </cols>
  <sheetData>
    <row r="1" spans="1:19" ht="12.75" customHeight="1" x14ac:dyDescent="0.2">
      <c r="A1" s="189" t="s">
        <v>215</v>
      </c>
      <c r="B1" s="190"/>
      <c r="C1" s="190"/>
      <c r="D1" s="190"/>
      <c r="E1" s="190"/>
      <c r="F1" s="190"/>
      <c r="G1" s="190"/>
      <c r="H1" s="190"/>
      <c r="I1" s="190"/>
      <c r="J1" s="191"/>
    </row>
    <row r="2" spans="1:19" ht="12" customHeight="1" x14ac:dyDescent="0.2">
      <c r="A2" s="192"/>
      <c r="B2" s="193"/>
      <c r="C2" s="193"/>
      <c r="D2" s="193"/>
      <c r="E2" s="193"/>
      <c r="F2" s="193"/>
      <c r="G2" s="193"/>
      <c r="H2" s="193"/>
      <c r="I2" s="193"/>
      <c r="J2" s="194"/>
    </row>
    <row r="3" spans="1:19" ht="12.75" customHeight="1" x14ac:dyDescent="0.2">
      <c r="A3" s="192"/>
      <c r="B3" s="193"/>
      <c r="C3" s="193"/>
      <c r="D3" s="193"/>
      <c r="E3" s="193"/>
      <c r="F3" s="193"/>
      <c r="G3" s="193"/>
      <c r="H3" s="193"/>
      <c r="I3" s="193"/>
      <c r="J3" s="194"/>
    </row>
    <row r="4" spans="1:19" ht="12.75" customHeight="1" x14ac:dyDescent="0.2">
      <c r="A4" s="192"/>
      <c r="B4" s="193"/>
      <c r="C4" s="193"/>
      <c r="D4" s="193"/>
      <c r="E4" s="193"/>
      <c r="F4" s="193"/>
      <c r="G4" s="193"/>
      <c r="H4" s="193"/>
      <c r="I4" s="193"/>
      <c r="J4" s="194"/>
    </row>
    <row r="5" spans="1:19" ht="12.75" customHeight="1" thickBo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4"/>
    </row>
    <row r="6" spans="1:19" ht="12.75" customHeight="1" thickBot="1" x14ac:dyDescent="0.25">
      <c r="A6" s="212" t="s">
        <v>15</v>
      </c>
      <c r="B6" s="213"/>
      <c r="C6" s="213"/>
      <c r="D6" s="214"/>
      <c r="E6" s="214"/>
      <c r="F6" s="214"/>
      <c r="G6" s="214"/>
      <c r="H6" s="214"/>
      <c r="I6" s="214"/>
      <c r="J6" s="215"/>
    </row>
    <row r="7" spans="1:19" x14ac:dyDescent="0.2">
      <c r="A7" s="195" t="s">
        <v>216</v>
      </c>
      <c r="B7" s="196"/>
      <c r="C7" s="196"/>
      <c r="D7" s="232" t="s">
        <v>213</v>
      </c>
      <c r="E7" s="233"/>
      <c r="F7" s="233"/>
      <c r="G7" s="233"/>
      <c r="H7" s="233"/>
      <c r="I7" s="234"/>
      <c r="J7" s="219"/>
    </row>
    <row r="8" spans="1:19" ht="15" customHeight="1" x14ac:dyDescent="0.2">
      <c r="A8" s="206" t="s">
        <v>7</v>
      </c>
      <c r="B8" s="207"/>
      <c r="C8" s="207"/>
      <c r="D8" s="221" t="s">
        <v>8</v>
      </c>
      <c r="E8" s="221"/>
      <c r="F8" s="221"/>
      <c r="G8" s="221"/>
      <c r="H8" s="221"/>
      <c r="I8" s="221"/>
      <c r="J8" s="220"/>
    </row>
    <row r="9" spans="1:19" x14ac:dyDescent="0.2">
      <c r="A9" s="210" t="s">
        <v>164</v>
      </c>
      <c r="B9" s="211"/>
      <c r="C9" s="211"/>
      <c r="D9" s="222" t="s">
        <v>14</v>
      </c>
      <c r="E9" s="223"/>
      <c r="F9" s="12"/>
      <c r="G9" s="12"/>
      <c r="H9" s="224" t="s">
        <v>13</v>
      </c>
      <c r="I9" s="225"/>
      <c r="J9" s="161" t="s">
        <v>174</v>
      </c>
    </row>
    <row r="10" spans="1:19" ht="15" customHeight="1" x14ac:dyDescent="0.2">
      <c r="A10" s="175" t="s">
        <v>212</v>
      </c>
      <c r="B10" s="176"/>
      <c r="C10" s="177"/>
      <c r="D10" s="187" t="s">
        <v>210</v>
      </c>
      <c r="E10" s="159">
        <f>BDI!D16</f>
        <v>0.29863971705699455</v>
      </c>
      <c r="F10" s="13"/>
      <c r="G10" s="14"/>
      <c r="H10" s="187" t="s">
        <v>211</v>
      </c>
      <c r="I10" s="159">
        <f>BDI!D55</f>
        <v>0.23466731720197043</v>
      </c>
      <c r="J10" s="162"/>
    </row>
    <row r="11" spans="1:19" ht="4.5" customHeight="1" x14ac:dyDescent="0.2">
      <c r="A11" s="178"/>
      <c r="B11" s="179"/>
      <c r="C11" s="180"/>
      <c r="D11" s="188"/>
      <c r="E11" s="160"/>
      <c r="F11" s="15"/>
      <c r="G11" s="15"/>
      <c r="H11" s="188"/>
      <c r="I11" s="160"/>
      <c r="J11" s="163"/>
    </row>
    <row r="12" spans="1:19" ht="16.5" customHeight="1" x14ac:dyDescent="0.2">
      <c r="A12" s="16" t="s">
        <v>0</v>
      </c>
      <c r="B12" s="17" t="s">
        <v>6</v>
      </c>
      <c r="C12" s="18" t="s">
        <v>1</v>
      </c>
      <c r="D12" s="164" t="s">
        <v>4</v>
      </c>
      <c r="E12" s="164" t="s">
        <v>2</v>
      </c>
      <c r="F12" s="17"/>
      <c r="G12" s="17"/>
      <c r="H12" s="165" t="s">
        <v>11</v>
      </c>
      <c r="I12" s="165" t="s">
        <v>12</v>
      </c>
      <c r="J12" s="166" t="s">
        <v>3</v>
      </c>
    </row>
    <row r="13" spans="1:19" ht="12.75" customHeight="1" x14ac:dyDescent="0.2">
      <c r="A13" s="19"/>
      <c r="B13" s="20"/>
      <c r="C13" s="21" t="s">
        <v>9</v>
      </c>
      <c r="D13" s="164"/>
      <c r="E13" s="164"/>
      <c r="F13" s="22"/>
      <c r="G13" s="22"/>
      <c r="H13" s="165"/>
      <c r="I13" s="165"/>
      <c r="J13" s="166"/>
    </row>
    <row r="14" spans="1:19" ht="12.75" customHeight="1" x14ac:dyDescent="0.2">
      <c r="A14" s="23">
        <v>1</v>
      </c>
      <c r="B14" s="197"/>
      <c r="C14" s="24" t="s">
        <v>5</v>
      </c>
      <c r="D14" s="226"/>
      <c r="E14" s="227"/>
      <c r="F14" s="227"/>
      <c r="G14" s="227"/>
      <c r="H14" s="227"/>
      <c r="I14" s="227"/>
      <c r="J14" s="228"/>
    </row>
    <row r="15" spans="1:19" ht="12.75" customHeight="1" x14ac:dyDescent="0.2">
      <c r="A15" s="25" t="s">
        <v>27</v>
      </c>
      <c r="B15" s="198"/>
      <c r="C15" s="26" t="s">
        <v>10</v>
      </c>
      <c r="D15" s="229"/>
      <c r="E15" s="230"/>
      <c r="F15" s="230"/>
      <c r="G15" s="230"/>
      <c r="H15" s="230"/>
      <c r="I15" s="230"/>
      <c r="J15" s="231"/>
    </row>
    <row r="16" spans="1:19" s="8" customFormat="1" ht="13.5" customHeight="1" x14ac:dyDescent="0.2">
      <c r="A16" s="27" t="s">
        <v>28</v>
      </c>
      <c r="B16" s="28" t="s">
        <v>110</v>
      </c>
      <c r="C16" s="38" t="s">
        <v>94</v>
      </c>
      <c r="D16" s="28" t="s">
        <v>97</v>
      </c>
      <c r="E16" s="30">
        <v>1</v>
      </c>
      <c r="F16" s="28"/>
      <c r="G16" s="28"/>
      <c r="H16" s="39">
        <v>2000</v>
      </c>
      <c r="I16" s="31">
        <f>(H16*$E$10)+H16</f>
        <v>2597.2794341139888</v>
      </c>
      <c r="J16" s="32">
        <f>I16*E16</f>
        <v>2597.2794341139888</v>
      </c>
      <c r="K16" s="1"/>
      <c r="L16" s="1"/>
      <c r="M16" s="1"/>
      <c r="N16" s="1"/>
      <c r="O16" s="1"/>
      <c r="P16" s="1"/>
      <c r="Q16" s="1"/>
      <c r="R16" s="1"/>
      <c r="S16" s="1"/>
    </row>
    <row r="17" spans="1:19" s="8" customFormat="1" ht="12.75" customHeight="1" x14ac:dyDescent="0.2">
      <c r="A17" s="37" t="s">
        <v>29</v>
      </c>
      <c r="B17" s="57" t="s">
        <v>110</v>
      </c>
      <c r="C17" s="63" t="s">
        <v>96</v>
      </c>
      <c r="D17" s="57" t="s">
        <v>97</v>
      </c>
      <c r="E17" s="59">
        <v>1</v>
      </c>
      <c r="F17" s="57"/>
      <c r="G17" s="57"/>
      <c r="H17" s="64">
        <v>3750</v>
      </c>
      <c r="I17" s="61">
        <f>(H17*$E$10)+H17</f>
        <v>4869.89893896373</v>
      </c>
      <c r="J17" s="62">
        <f>I17*E17</f>
        <v>4869.89893896373</v>
      </c>
      <c r="K17" s="1"/>
      <c r="L17" s="1"/>
      <c r="M17" s="1"/>
      <c r="N17" s="1"/>
      <c r="O17" s="1"/>
      <c r="P17" s="1"/>
      <c r="Q17" s="1"/>
      <c r="R17" s="1"/>
      <c r="S17" s="1"/>
    </row>
    <row r="18" spans="1:19" ht="13.5" customHeight="1" x14ac:dyDescent="0.2">
      <c r="A18" s="27" t="s">
        <v>95</v>
      </c>
      <c r="B18" s="28" t="s">
        <v>73</v>
      </c>
      <c r="C18" s="29" t="s">
        <v>74</v>
      </c>
      <c r="D18" s="28" t="s">
        <v>102</v>
      </c>
      <c r="E18" s="30">
        <v>2</v>
      </c>
      <c r="F18" s="28"/>
      <c r="G18" s="28"/>
      <c r="H18" s="39">
        <v>480</v>
      </c>
      <c r="I18" s="31">
        <f>(H18*$E$10)+H18</f>
        <v>623.34706418735732</v>
      </c>
      <c r="J18" s="32">
        <f>I18*E18</f>
        <v>1246.6941283747146</v>
      </c>
    </row>
    <row r="19" spans="1:19" ht="12.75" customHeight="1" x14ac:dyDescent="0.2">
      <c r="A19" s="216"/>
      <c r="B19" s="217"/>
      <c r="C19" s="217"/>
      <c r="D19" s="218"/>
      <c r="E19" s="184" t="s">
        <v>16</v>
      </c>
      <c r="F19" s="185"/>
      <c r="G19" s="185"/>
      <c r="H19" s="185"/>
      <c r="I19" s="186"/>
      <c r="J19" s="33">
        <f>SUM(J16:J18)</f>
        <v>8713.8725014524334</v>
      </c>
    </row>
    <row r="20" spans="1:19" ht="12.75" customHeight="1" x14ac:dyDescent="0.2">
      <c r="A20" s="23">
        <v>2</v>
      </c>
      <c r="B20" s="34"/>
      <c r="C20" s="35" t="s">
        <v>132</v>
      </c>
      <c r="D20" s="208"/>
      <c r="E20" s="209"/>
      <c r="F20" s="209"/>
      <c r="G20" s="209"/>
      <c r="H20" s="209"/>
      <c r="I20" s="209"/>
      <c r="J20" s="201"/>
    </row>
    <row r="21" spans="1:19" ht="12.75" customHeight="1" x14ac:dyDescent="0.2">
      <c r="A21" s="25" t="s">
        <v>30</v>
      </c>
      <c r="B21" s="36"/>
      <c r="C21" s="26" t="s">
        <v>17</v>
      </c>
      <c r="D21" s="202"/>
      <c r="E21" s="203"/>
      <c r="F21" s="203"/>
      <c r="G21" s="203"/>
      <c r="H21" s="203"/>
      <c r="I21" s="203"/>
      <c r="J21" s="204"/>
    </row>
    <row r="22" spans="1:19" ht="12.75" customHeight="1" x14ac:dyDescent="0.2">
      <c r="A22" s="40" t="s">
        <v>31</v>
      </c>
      <c r="B22" s="41" t="s">
        <v>138</v>
      </c>
      <c r="C22" s="42" t="s">
        <v>136</v>
      </c>
      <c r="D22" s="43" t="s">
        <v>141</v>
      </c>
      <c r="E22" s="43">
        <v>200</v>
      </c>
      <c r="F22" s="43"/>
      <c r="G22" s="43"/>
      <c r="H22" s="43">
        <v>2.89</v>
      </c>
      <c r="I22" s="44">
        <f>(H22*$E$10)+H22</f>
        <v>3.7530687822947142</v>
      </c>
      <c r="J22" s="45">
        <f>I22*E22</f>
        <v>750.61375645894282</v>
      </c>
    </row>
    <row r="23" spans="1:19" ht="21.75" customHeight="1" x14ac:dyDescent="0.2">
      <c r="A23" s="51" t="s">
        <v>32</v>
      </c>
      <c r="B23" s="52" t="s">
        <v>139</v>
      </c>
      <c r="C23" s="53" t="s">
        <v>137</v>
      </c>
      <c r="D23" s="54" t="s">
        <v>140</v>
      </c>
      <c r="E23" s="54">
        <v>1</v>
      </c>
      <c r="F23" s="54"/>
      <c r="G23" s="54"/>
      <c r="H23" s="54">
        <v>1883.17</v>
      </c>
      <c r="I23" s="55">
        <f>(H23*$E$10)+H23</f>
        <v>2445.5593559702206</v>
      </c>
      <c r="J23" s="56">
        <f>I23*E23</f>
        <v>2445.5593559702206</v>
      </c>
    </row>
    <row r="24" spans="1:19" s="8" customFormat="1" ht="26.25" customHeight="1" x14ac:dyDescent="0.2">
      <c r="A24" s="27" t="s">
        <v>33</v>
      </c>
      <c r="B24" s="41" t="s">
        <v>75</v>
      </c>
      <c r="C24" s="29" t="s">
        <v>98</v>
      </c>
      <c r="D24" s="28" t="s">
        <v>141</v>
      </c>
      <c r="E24" s="30">
        <v>200</v>
      </c>
      <c r="F24" s="28"/>
      <c r="G24" s="28"/>
      <c r="H24" s="39">
        <v>22.72</v>
      </c>
      <c r="I24" s="44">
        <f>(H24*$E$10)+H24</f>
        <v>29.505094371534916</v>
      </c>
      <c r="J24" s="45">
        <f>I24*E24</f>
        <v>5901.018874306983</v>
      </c>
      <c r="K24" s="1"/>
      <c r="L24" s="1"/>
      <c r="M24" s="1"/>
      <c r="N24" s="1"/>
      <c r="O24" s="1"/>
      <c r="P24" s="1"/>
      <c r="Q24" s="1"/>
      <c r="R24" s="1"/>
      <c r="S24" s="1"/>
    </row>
    <row r="25" spans="1:19" x14ac:dyDescent="0.2">
      <c r="A25" s="37" t="s">
        <v>34</v>
      </c>
      <c r="B25" s="52" t="s">
        <v>76</v>
      </c>
      <c r="C25" s="65" t="s">
        <v>101</v>
      </c>
      <c r="D25" s="57" t="s">
        <v>99</v>
      </c>
      <c r="E25" s="59">
        <v>30</v>
      </c>
      <c r="F25" s="57"/>
      <c r="G25" s="57"/>
      <c r="H25" s="60">
        <v>230.76</v>
      </c>
      <c r="I25" s="55">
        <f t="shared" ref="I25:I39" si="0">(H25*$E$10)+H25</f>
        <v>299.67410110807202</v>
      </c>
      <c r="J25" s="56">
        <f t="shared" ref="J25:J39" si="1">I25*E25</f>
        <v>8990.2230332421605</v>
      </c>
    </row>
    <row r="26" spans="1:19" x14ac:dyDescent="0.2">
      <c r="A26" s="27" t="s">
        <v>35</v>
      </c>
      <c r="B26" s="41" t="s">
        <v>124</v>
      </c>
      <c r="C26" s="29" t="s">
        <v>125</v>
      </c>
      <c r="D26" s="28" t="s">
        <v>99</v>
      </c>
      <c r="E26" s="30">
        <v>2</v>
      </c>
      <c r="F26" s="28"/>
      <c r="G26" s="28"/>
      <c r="H26" s="39">
        <v>196.16</v>
      </c>
      <c r="I26" s="44">
        <f t="shared" si="0"/>
        <v>254.74116689790003</v>
      </c>
      <c r="J26" s="45">
        <f t="shared" si="1"/>
        <v>509.48233379580006</v>
      </c>
    </row>
    <row r="27" spans="1:19" x14ac:dyDescent="0.2">
      <c r="A27" s="37" t="s">
        <v>36</v>
      </c>
      <c r="B27" s="52" t="s">
        <v>126</v>
      </c>
      <c r="C27" s="65" t="s">
        <v>18</v>
      </c>
      <c r="D27" s="57" t="s">
        <v>99</v>
      </c>
      <c r="E27" s="59">
        <v>108</v>
      </c>
      <c r="F27" s="57"/>
      <c r="G27" s="57"/>
      <c r="H27" s="60">
        <v>208.04</v>
      </c>
      <c r="I27" s="55">
        <f t="shared" si="0"/>
        <v>270.16900673653714</v>
      </c>
      <c r="J27" s="56">
        <f t="shared" si="1"/>
        <v>29178.252727546012</v>
      </c>
    </row>
    <row r="28" spans="1:19" ht="26.25" customHeight="1" x14ac:dyDescent="0.2">
      <c r="A28" s="27" t="s">
        <v>37</v>
      </c>
      <c r="B28" s="41" t="s">
        <v>85</v>
      </c>
      <c r="C28" s="47" t="s">
        <v>20</v>
      </c>
      <c r="D28" s="48" t="s">
        <v>100</v>
      </c>
      <c r="E28" s="39">
        <v>6</v>
      </c>
      <c r="F28" s="28"/>
      <c r="G28" s="28"/>
      <c r="H28" s="39">
        <v>26.61</v>
      </c>
      <c r="I28" s="44">
        <f t="shared" si="0"/>
        <v>34.556802870886628</v>
      </c>
      <c r="J28" s="45">
        <f t="shared" si="1"/>
        <v>207.34081722531977</v>
      </c>
    </row>
    <row r="29" spans="1:19" x14ac:dyDescent="0.2">
      <c r="A29" s="37" t="s">
        <v>38</v>
      </c>
      <c r="B29" s="52" t="s">
        <v>86</v>
      </c>
      <c r="C29" s="65" t="s">
        <v>21</v>
      </c>
      <c r="D29" s="57" t="s">
        <v>103</v>
      </c>
      <c r="E29" s="59">
        <v>2</v>
      </c>
      <c r="F29" s="57"/>
      <c r="G29" s="57"/>
      <c r="H29" s="60">
        <v>156.27000000000001</v>
      </c>
      <c r="I29" s="55">
        <f t="shared" si="0"/>
        <v>202.93842858449653</v>
      </c>
      <c r="J29" s="56">
        <f t="shared" si="1"/>
        <v>405.87685716899307</v>
      </c>
    </row>
    <row r="30" spans="1:19" ht="25.5" x14ac:dyDescent="0.2">
      <c r="A30" s="27" t="s">
        <v>39</v>
      </c>
      <c r="B30" s="41" t="s">
        <v>127</v>
      </c>
      <c r="C30" s="49" t="s">
        <v>22</v>
      </c>
      <c r="D30" s="28" t="s">
        <v>99</v>
      </c>
      <c r="E30" s="39">
        <v>4</v>
      </c>
      <c r="F30" s="28"/>
      <c r="G30" s="28"/>
      <c r="H30" s="39">
        <v>64.959999999999994</v>
      </c>
      <c r="I30" s="44">
        <f t="shared" si="0"/>
        <v>84.35963602002235</v>
      </c>
      <c r="J30" s="45">
        <f t="shared" si="1"/>
        <v>337.4385440800894</v>
      </c>
    </row>
    <row r="31" spans="1:19" ht="20.25" customHeight="1" x14ac:dyDescent="0.2">
      <c r="A31" s="37" t="s">
        <v>40</v>
      </c>
      <c r="B31" s="52" t="s">
        <v>87</v>
      </c>
      <c r="C31" s="53" t="s">
        <v>19</v>
      </c>
      <c r="D31" s="57" t="s">
        <v>99</v>
      </c>
      <c r="E31" s="59">
        <v>32</v>
      </c>
      <c r="F31" s="57"/>
      <c r="G31" s="57"/>
      <c r="H31" s="60">
        <v>23.4</v>
      </c>
      <c r="I31" s="55">
        <f t="shared" si="0"/>
        <v>30.388169379133672</v>
      </c>
      <c r="J31" s="56">
        <f t="shared" si="1"/>
        <v>972.42142013227749</v>
      </c>
    </row>
    <row r="32" spans="1:19" ht="25.5" x14ac:dyDescent="0.2">
      <c r="A32" s="27" t="s">
        <v>41</v>
      </c>
      <c r="B32" s="41" t="s">
        <v>88</v>
      </c>
      <c r="C32" s="42" t="s">
        <v>77</v>
      </c>
      <c r="D32" s="28" t="s">
        <v>97</v>
      </c>
      <c r="E32" s="30">
        <v>1</v>
      </c>
      <c r="F32" s="28"/>
      <c r="G32" s="28"/>
      <c r="H32" s="39">
        <v>691.3</v>
      </c>
      <c r="I32" s="44">
        <f t="shared" si="0"/>
        <v>897.74963640150031</v>
      </c>
      <c r="J32" s="45">
        <f t="shared" si="1"/>
        <v>897.74963640150031</v>
      </c>
    </row>
    <row r="33" spans="1:19" x14ac:dyDescent="0.2">
      <c r="A33" s="37" t="s">
        <v>42</v>
      </c>
      <c r="B33" s="52" t="s">
        <v>89</v>
      </c>
      <c r="C33" s="53" t="s">
        <v>78</v>
      </c>
      <c r="D33" s="57" t="s">
        <v>97</v>
      </c>
      <c r="E33" s="59">
        <v>1</v>
      </c>
      <c r="F33" s="57"/>
      <c r="G33" s="57"/>
      <c r="H33" s="60">
        <v>84.87</v>
      </c>
      <c r="I33" s="55">
        <f t="shared" si="0"/>
        <v>110.21555278662713</v>
      </c>
      <c r="J33" s="56">
        <f t="shared" si="1"/>
        <v>110.21555278662713</v>
      </c>
    </row>
    <row r="34" spans="1:19" x14ac:dyDescent="0.2">
      <c r="A34" s="27" t="s">
        <v>43</v>
      </c>
      <c r="B34" s="50" t="s">
        <v>104</v>
      </c>
      <c r="C34" s="46" t="s">
        <v>72</v>
      </c>
      <c r="D34" s="28" t="s">
        <v>99</v>
      </c>
      <c r="E34" s="30">
        <v>140</v>
      </c>
      <c r="F34" s="28"/>
      <c r="G34" s="28"/>
      <c r="H34" s="39">
        <v>9.86</v>
      </c>
      <c r="I34" s="44">
        <f t="shared" si="0"/>
        <v>12.804587610181965</v>
      </c>
      <c r="J34" s="45">
        <f t="shared" si="1"/>
        <v>1792.6422654254752</v>
      </c>
    </row>
    <row r="35" spans="1:19" ht="25.5" x14ac:dyDescent="0.2">
      <c r="A35" s="37" t="s">
        <v>44</v>
      </c>
      <c r="B35" s="52" t="s">
        <v>80</v>
      </c>
      <c r="C35" s="66" t="s">
        <v>23</v>
      </c>
      <c r="D35" s="57" t="s">
        <v>99</v>
      </c>
      <c r="E35" s="59">
        <v>32</v>
      </c>
      <c r="F35" s="57"/>
      <c r="G35" s="57"/>
      <c r="H35" s="60">
        <v>79.58</v>
      </c>
      <c r="I35" s="55">
        <f t="shared" si="0"/>
        <v>103.34574868339563</v>
      </c>
      <c r="J35" s="56">
        <f t="shared" si="1"/>
        <v>3307.0639578686601</v>
      </c>
    </row>
    <row r="36" spans="1:19" s="8" customFormat="1" x14ac:dyDescent="0.2">
      <c r="A36" s="27" t="s">
        <v>45</v>
      </c>
      <c r="B36" s="41" t="s">
        <v>90</v>
      </c>
      <c r="C36" s="42" t="s">
        <v>105</v>
      </c>
      <c r="D36" s="28" t="s">
        <v>99</v>
      </c>
      <c r="E36" s="30">
        <v>32</v>
      </c>
      <c r="F36" s="28"/>
      <c r="G36" s="28"/>
      <c r="H36" s="39">
        <v>359.96</v>
      </c>
      <c r="I36" s="44">
        <f>(H36*$I$10)+H36</f>
        <v>444.43084750002123</v>
      </c>
      <c r="J36" s="45">
        <f t="shared" si="1"/>
        <v>14221.787120000679</v>
      </c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37" t="s">
        <v>128</v>
      </c>
      <c r="B37" s="52" t="s">
        <v>79</v>
      </c>
      <c r="C37" s="65" t="s">
        <v>24</v>
      </c>
      <c r="D37" s="57" t="s">
        <v>97</v>
      </c>
      <c r="E37" s="59">
        <v>1</v>
      </c>
      <c r="F37" s="57"/>
      <c r="G37" s="57"/>
      <c r="H37" s="60">
        <v>43.37</v>
      </c>
      <c r="I37" s="55">
        <f t="shared" si="0"/>
        <v>56.322004528761852</v>
      </c>
      <c r="J37" s="56">
        <f t="shared" si="1"/>
        <v>56.322004528761852</v>
      </c>
    </row>
    <row r="38" spans="1:19" x14ac:dyDescent="0.2">
      <c r="A38" s="27" t="s">
        <v>131</v>
      </c>
      <c r="B38" s="41" t="s">
        <v>92</v>
      </c>
      <c r="C38" s="46" t="s">
        <v>106</v>
      </c>
      <c r="D38" s="28" t="s">
        <v>97</v>
      </c>
      <c r="E38" s="30">
        <v>1</v>
      </c>
      <c r="F38" s="28"/>
      <c r="G38" s="28"/>
      <c r="H38" s="39">
        <v>356.95</v>
      </c>
      <c r="I38" s="44">
        <f t="shared" si="0"/>
        <v>463.54944700349421</v>
      </c>
      <c r="J38" s="45">
        <f t="shared" si="1"/>
        <v>463.54944700349421</v>
      </c>
    </row>
    <row r="39" spans="1:19" x14ac:dyDescent="0.2">
      <c r="A39" s="37" t="s">
        <v>128</v>
      </c>
      <c r="B39" s="52" t="s">
        <v>91</v>
      </c>
      <c r="C39" s="65" t="s">
        <v>25</v>
      </c>
      <c r="D39" s="67" t="s">
        <v>97</v>
      </c>
      <c r="E39" s="68">
        <v>1</v>
      </c>
      <c r="F39" s="67"/>
      <c r="G39" s="67"/>
      <c r="H39" s="69">
        <v>115.35</v>
      </c>
      <c r="I39" s="55">
        <f t="shared" si="0"/>
        <v>149.7980913625243</v>
      </c>
      <c r="J39" s="56">
        <f t="shared" si="1"/>
        <v>149.7980913625243</v>
      </c>
    </row>
    <row r="40" spans="1:19" x14ac:dyDescent="0.2">
      <c r="A40" s="169"/>
      <c r="B40" s="170"/>
      <c r="C40" s="170"/>
      <c r="D40" s="171"/>
      <c r="E40" s="184" t="s">
        <v>26</v>
      </c>
      <c r="F40" s="185"/>
      <c r="G40" s="185"/>
      <c r="H40" s="185"/>
      <c r="I40" s="205"/>
      <c r="J40" s="70">
        <f>SUM(J22:J39)</f>
        <v>70697.355795304524</v>
      </c>
    </row>
    <row r="41" spans="1:19" x14ac:dyDescent="0.2">
      <c r="A41" s="23">
        <v>3</v>
      </c>
      <c r="B41" s="197"/>
      <c r="C41" s="71" t="s">
        <v>178</v>
      </c>
      <c r="D41" s="208"/>
      <c r="E41" s="209"/>
      <c r="F41" s="209"/>
      <c r="G41" s="209"/>
      <c r="H41" s="209"/>
      <c r="I41" s="209"/>
      <c r="J41" s="201"/>
    </row>
    <row r="42" spans="1:19" x14ac:dyDescent="0.2">
      <c r="A42" s="25" t="s">
        <v>46</v>
      </c>
      <c r="B42" s="198"/>
      <c r="C42" s="26" t="s">
        <v>17</v>
      </c>
      <c r="D42" s="202"/>
      <c r="E42" s="203"/>
      <c r="F42" s="203"/>
      <c r="G42" s="203"/>
      <c r="H42" s="203"/>
      <c r="I42" s="203"/>
      <c r="J42" s="204"/>
    </row>
    <row r="43" spans="1:19" ht="25.5" x14ac:dyDescent="0.2">
      <c r="A43" s="78" t="s">
        <v>48</v>
      </c>
      <c r="B43" s="41" t="s">
        <v>146</v>
      </c>
      <c r="C43" s="42" t="s">
        <v>145</v>
      </c>
      <c r="D43" s="79" t="s">
        <v>147</v>
      </c>
      <c r="E43" s="80">
        <v>1</v>
      </c>
      <c r="F43" s="81"/>
      <c r="G43" s="81"/>
      <c r="H43" s="81">
        <v>1111.22</v>
      </c>
      <c r="I43" s="82">
        <f>(H43*$E$10)+H43</f>
        <v>1443.0744263880736</v>
      </c>
      <c r="J43" s="45">
        <f t="shared" ref="J43:J53" si="2">I43*E43</f>
        <v>1443.0744263880736</v>
      </c>
    </row>
    <row r="44" spans="1:19" ht="26.25" customHeight="1" x14ac:dyDescent="0.2">
      <c r="A44" s="72" t="s">
        <v>47</v>
      </c>
      <c r="B44" s="77" t="s">
        <v>142</v>
      </c>
      <c r="C44" s="77" t="s">
        <v>107</v>
      </c>
      <c r="D44" s="73" t="s">
        <v>99</v>
      </c>
      <c r="E44" s="74">
        <v>140</v>
      </c>
      <c r="F44" s="75"/>
      <c r="G44" s="75"/>
      <c r="H44" s="75">
        <v>66.84</v>
      </c>
      <c r="I44" s="76">
        <f>(H44*$I$10)+H44</f>
        <v>82.525163481779714</v>
      </c>
      <c r="J44" s="56">
        <f>I44*E44</f>
        <v>11553.52288744916</v>
      </c>
    </row>
    <row r="45" spans="1:19" s="8" customFormat="1" x14ac:dyDescent="0.2">
      <c r="A45" s="78" t="s">
        <v>49</v>
      </c>
      <c r="B45" s="47" t="s">
        <v>144</v>
      </c>
      <c r="C45" s="47" t="s">
        <v>143</v>
      </c>
      <c r="D45" s="83" t="s">
        <v>97</v>
      </c>
      <c r="E45" s="84">
        <v>25</v>
      </c>
      <c r="F45" s="84"/>
      <c r="G45" s="84"/>
      <c r="H45" s="84">
        <v>24.07</v>
      </c>
      <c r="I45" s="82">
        <f>(H45*$I$10)+H45</f>
        <v>29.718442325051427</v>
      </c>
      <c r="J45" s="85">
        <f>I45*E45</f>
        <v>742.96105812628571</v>
      </c>
      <c r="K45" s="1"/>
      <c r="L45" s="1"/>
      <c r="M45" s="1"/>
      <c r="N45" s="1"/>
      <c r="O45" s="1"/>
      <c r="P45" s="1"/>
      <c r="Q45" s="1"/>
      <c r="R45" s="1"/>
      <c r="S45" s="1"/>
    </row>
    <row r="46" spans="1:19" x14ac:dyDescent="0.2">
      <c r="A46" s="72" t="s">
        <v>50</v>
      </c>
      <c r="B46" s="52" t="s">
        <v>82</v>
      </c>
      <c r="C46" s="58" t="s">
        <v>81</v>
      </c>
      <c r="D46" s="73" t="s">
        <v>97</v>
      </c>
      <c r="E46" s="74">
        <v>1</v>
      </c>
      <c r="F46" s="75"/>
      <c r="G46" s="75"/>
      <c r="H46" s="75">
        <v>1325.67</v>
      </c>
      <c r="I46" s="76">
        <f t="shared" ref="I46:I49" si="3">(H46*$E$10)+H46</f>
        <v>1721.567713710946</v>
      </c>
      <c r="J46" s="56">
        <f t="shared" si="2"/>
        <v>1721.567713710946</v>
      </c>
    </row>
    <row r="47" spans="1:19" s="8" customFormat="1" ht="38.25" x14ac:dyDescent="0.2">
      <c r="A47" s="78" t="s">
        <v>51</v>
      </c>
      <c r="B47" s="47" t="s">
        <v>134</v>
      </c>
      <c r="C47" s="47" t="s">
        <v>158</v>
      </c>
      <c r="D47" s="79" t="s">
        <v>99</v>
      </c>
      <c r="E47" s="81">
        <v>140</v>
      </c>
      <c r="F47" s="81"/>
      <c r="G47" s="81"/>
      <c r="H47" s="81">
        <v>3.09</v>
      </c>
      <c r="I47" s="82">
        <f>(H47*$I$10)+H47</f>
        <v>3.8151220101540884</v>
      </c>
      <c r="J47" s="45">
        <f t="shared" si="2"/>
        <v>534.11708142157238</v>
      </c>
      <c r="K47" s="1"/>
      <c r="L47" s="1"/>
      <c r="M47" s="1"/>
      <c r="N47" s="1"/>
      <c r="O47" s="1"/>
      <c r="P47" s="1"/>
      <c r="Q47" s="1"/>
      <c r="R47" s="1"/>
      <c r="S47" s="1"/>
    </row>
    <row r="48" spans="1:19" s="8" customFormat="1" ht="25.5" x14ac:dyDescent="0.2">
      <c r="A48" s="72" t="s">
        <v>52</v>
      </c>
      <c r="B48" s="77" t="s">
        <v>133</v>
      </c>
      <c r="C48" s="53" t="s">
        <v>157</v>
      </c>
      <c r="D48" s="73" t="s">
        <v>99</v>
      </c>
      <c r="E48" s="75">
        <v>140</v>
      </c>
      <c r="F48" s="75"/>
      <c r="G48" s="75"/>
      <c r="H48" s="75">
        <v>33.68</v>
      </c>
      <c r="I48" s="76">
        <f>(H48*$I$10)+H48</f>
        <v>41.583595243362367</v>
      </c>
      <c r="J48" s="56">
        <f t="shared" si="2"/>
        <v>5821.7033340707312</v>
      </c>
      <c r="K48" s="1"/>
      <c r="L48" s="1"/>
      <c r="M48" s="1"/>
      <c r="N48" s="1"/>
      <c r="O48" s="1"/>
      <c r="P48" s="1"/>
      <c r="Q48" s="1"/>
      <c r="R48" s="1"/>
      <c r="S48" s="1"/>
    </row>
    <row r="49" spans="1:19" s="8" customFormat="1" ht="25.5" x14ac:dyDescent="0.2">
      <c r="A49" s="78" t="s">
        <v>53</v>
      </c>
      <c r="B49" s="47" t="s">
        <v>176</v>
      </c>
      <c r="C49" s="42" t="s">
        <v>154</v>
      </c>
      <c r="D49" s="79" t="s">
        <v>140</v>
      </c>
      <c r="E49" s="81">
        <v>2</v>
      </c>
      <c r="F49" s="81"/>
      <c r="G49" s="81"/>
      <c r="H49" s="81">
        <v>56.26</v>
      </c>
      <c r="I49" s="82">
        <f t="shared" si="3"/>
        <v>73.061470481626515</v>
      </c>
      <c r="J49" s="45">
        <f t="shared" si="2"/>
        <v>146.12294096325303</v>
      </c>
      <c r="K49" s="1"/>
      <c r="L49" s="1"/>
      <c r="M49" s="1"/>
      <c r="N49" s="1"/>
      <c r="O49" s="1"/>
      <c r="P49" s="1"/>
      <c r="Q49" s="1"/>
      <c r="R49" s="1"/>
      <c r="S49" s="1"/>
    </row>
    <row r="50" spans="1:19" s="8" customFormat="1" ht="38.25" x14ac:dyDescent="0.2">
      <c r="A50" s="72" t="s">
        <v>54</v>
      </c>
      <c r="B50" s="77" t="s">
        <v>156</v>
      </c>
      <c r="C50" s="53" t="s">
        <v>155</v>
      </c>
      <c r="D50" s="73" t="s">
        <v>97</v>
      </c>
      <c r="E50" s="74">
        <v>280</v>
      </c>
      <c r="F50" s="75"/>
      <c r="G50" s="75"/>
      <c r="H50" s="75">
        <v>2.23</v>
      </c>
      <c r="I50" s="76">
        <f>(H50*$I$10)+H50</f>
        <v>2.7533081173603939</v>
      </c>
      <c r="J50" s="56">
        <f t="shared" si="2"/>
        <v>770.92627286091033</v>
      </c>
      <c r="K50" s="1"/>
      <c r="L50" s="1"/>
      <c r="M50" s="1"/>
      <c r="N50" s="1"/>
      <c r="O50" s="1"/>
      <c r="P50" s="1"/>
      <c r="Q50" s="1"/>
      <c r="R50" s="1"/>
      <c r="S50" s="1"/>
    </row>
    <row r="51" spans="1:19" x14ac:dyDescent="0.2">
      <c r="A51" s="78" t="s">
        <v>55</v>
      </c>
      <c r="B51" s="41" t="s">
        <v>93</v>
      </c>
      <c r="C51" s="46" t="s">
        <v>60</v>
      </c>
      <c r="D51" s="79" t="s">
        <v>97</v>
      </c>
      <c r="E51" s="80">
        <v>1</v>
      </c>
      <c r="F51" s="81"/>
      <c r="G51" s="81"/>
      <c r="H51" s="81">
        <v>2133.2600000000002</v>
      </c>
      <c r="I51" s="82">
        <f>(H51*$I$10)+H51</f>
        <v>2633.8664010942757</v>
      </c>
      <c r="J51" s="45">
        <f t="shared" si="2"/>
        <v>2633.8664010942757</v>
      </c>
    </row>
    <row r="52" spans="1:19" ht="25.5" x14ac:dyDescent="0.2">
      <c r="A52" s="72" t="s">
        <v>58</v>
      </c>
      <c r="B52" s="52" t="s">
        <v>161</v>
      </c>
      <c r="C52" s="77" t="s">
        <v>160</v>
      </c>
      <c r="D52" s="73" t="s">
        <v>140</v>
      </c>
      <c r="E52" s="74">
        <v>1</v>
      </c>
      <c r="F52" s="75"/>
      <c r="G52" s="75"/>
      <c r="H52" s="75">
        <v>1253.57</v>
      </c>
      <c r="I52" s="76">
        <f>(H52*$I$10)+H52</f>
        <v>1547.7419088248739</v>
      </c>
      <c r="J52" s="56">
        <f t="shared" si="2"/>
        <v>1547.7419088248739</v>
      </c>
    </row>
    <row r="53" spans="1:19" s="8" customFormat="1" ht="46.5" customHeight="1" x14ac:dyDescent="0.2">
      <c r="A53" s="78" t="s">
        <v>59</v>
      </c>
      <c r="B53" s="41" t="s">
        <v>110</v>
      </c>
      <c r="C53" s="86" t="s">
        <v>153</v>
      </c>
      <c r="D53" s="28" t="s">
        <v>97</v>
      </c>
      <c r="E53" s="80">
        <v>1</v>
      </c>
      <c r="F53" s="81"/>
      <c r="G53" s="81"/>
      <c r="H53" s="81">
        <v>14695</v>
      </c>
      <c r="I53" s="82">
        <f t="shared" ref="I53:I54" si="4">(H53*$I$10)+H53</f>
        <v>18143.436226282956</v>
      </c>
      <c r="J53" s="45">
        <f t="shared" si="2"/>
        <v>18143.436226282956</v>
      </c>
      <c r="K53" s="1"/>
      <c r="L53" s="1"/>
      <c r="M53" s="1"/>
      <c r="N53" s="1"/>
      <c r="O53" s="1"/>
      <c r="P53" s="1"/>
      <c r="Q53" s="1"/>
      <c r="R53" s="1"/>
      <c r="S53" s="1"/>
    </row>
    <row r="54" spans="1:19" s="8" customFormat="1" ht="25.5" customHeight="1" x14ac:dyDescent="0.2">
      <c r="A54" s="72" t="s">
        <v>177</v>
      </c>
      <c r="B54" s="52" t="s">
        <v>110</v>
      </c>
      <c r="C54" s="53" t="s">
        <v>159</v>
      </c>
      <c r="D54" s="57" t="s">
        <v>97</v>
      </c>
      <c r="E54" s="74">
        <v>1</v>
      </c>
      <c r="F54" s="75"/>
      <c r="G54" s="75"/>
      <c r="H54" s="75">
        <v>4400</v>
      </c>
      <c r="I54" s="76">
        <f t="shared" si="4"/>
        <v>5432.53619568867</v>
      </c>
      <c r="J54" s="56">
        <f>I54*E54</f>
        <v>5432.53619568867</v>
      </c>
      <c r="K54" s="1"/>
      <c r="L54" s="1"/>
      <c r="M54" s="1"/>
      <c r="N54" s="1"/>
      <c r="O54" s="1"/>
      <c r="P54" s="1"/>
      <c r="Q54" s="1"/>
      <c r="R54" s="1"/>
      <c r="S54" s="1"/>
    </row>
    <row r="55" spans="1:19" x14ac:dyDescent="0.2">
      <c r="A55" s="169"/>
      <c r="B55" s="170"/>
      <c r="C55" s="170"/>
      <c r="D55" s="171"/>
      <c r="E55" s="184" t="s">
        <v>61</v>
      </c>
      <c r="F55" s="185"/>
      <c r="G55" s="185"/>
      <c r="H55" s="185"/>
      <c r="I55" s="205"/>
      <c r="J55" s="70">
        <f>J43+J44+J45+J46+J47+J48+J50+J51+J53+J54</f>
        <v>48797.711597093577</v>
      </c>
    </row>
    <row r="56" spans="1:19" ht="27" customHeight="1" x14ac:dyDescent="0.2">
      <c r="A56" s="23">
        <v>4</v>
      </c>
      <c r="B56" s="197"/>
      <c r="C56" s="87" t="s">
        <v>109</v>
      </c>
      <c r="D56" s="199"/>
      <c r="E56" s="200"/>
      <c r="F56" s="200"/>
      <c r="G56" s="200"/>
      <c r="H56" s="200"/>
      <c r="I56" s="200"/>
      <c r="J56" s="201"/>
    </row>
    <row r="57" spans="1:19" x14ac:dyDescent="0.2">
      <c r="A57" s="25" t="s">
        <v>62</v>
      </c>
      <c r="B57" s="198"/>
      <c r="C57" s="26" t="s">
        <v>17</v>
      </c>
      <c r="D57" s="202"/>
      <c r="E57" s="203"/>
      <c r="F57" s="203"/>
      <c r="G57" s="203"/>
      <c r="H57" s="203"/>
      <c r="I57" s="203"/>
      <c r="J57" s="204"/>
    </row>
    <row r="58" spans="1:19" x14ac:dyDescent="0.2">
      <c r="A58" s="78" t="s">
        <v>63</v>
      </c>
      <c r="B58" s="41" t="s">
        <v>83</v>
      </c>
      <c r="C58" s="88" t="s">
        <v>56</v>
      </c>
      <c r="D58" s="79" t="s">
        <v>102</v>
      </c>
      <c r="E58" s="80">
        <v>25</v>
      </c>
      <c r="F58" s="81"/>
      <c r="G58" s="81"/>
      <c r="H58" s="81">
        <v>4.83</v>
      </c>
      <c r="I58" s="82">
        <f>(H58*$E$10)+H58</f>
        <v>6.2724298333852833</v>
      </c>
      <c r="J58" s="45">
        <f>I58*E58</f>
        <v>156.81074583463209</v>
      </c>
    </row>
    <row r="59" spans="1:19" x14ac:dyDescent="0.2">
      <c r="A59" s="72" t="s">
        <v>64</v>
      </c>
      <c r="B59" s="52" t="s">
        <v>84</v>
      </c>
      <c r="C59" s="65" t="s">
        <v>57</v>
      </c>
      <c r="D59" s="73" t="s">
        <v>102</v>
      </c>
      <c r="E59" s="74">
        <v>25</v>
      </c>
      <c r="F59" s="75"/>
      <c r="G59" s="75"/>
      <c r="H59" s="75">
        <v>4.58</v>
      </c>
      <c r="I59" s="76">
        <f t="shared" ref="I59:I67" si="5">(H59*$E$10)+H59</f>
        <v>5.947769904121035</v>
      </c>
      <c r="J59" s="56">
        <f>I59*E59</f>
        <v>148.69424760302587</v>
      </c>
    </row>
    <row r="60" spans="1:19" s="8" customFormat="1" x14ac:dyDescent="0.2">
      <c r="A60" s="78" t="s">
        <v>163</v>
      </c>
      <c r="B60" s="41" t="s">
        <v>152</v>
      </c>
      <c r="C60" s="41" t="s">
        <v>151</v>
      </c>
      <c r="D60" s="79" t="s">
        <v>102</v>
      </c>
      <c r="E60" s="80">
        <v>25</v>
      </c>
      <c r="F60" s="81"/>
      <c r="G60" s="81"/>
      <c r="H60" s="81">
        <v>5.74</v>
      </c>
      <c r="I60" s="82">
        <f t="shared" si="5"/>
        <v>7.4541919759071487</v>
      </c>
      <c r="J60" s="45">
        <f t="shared" ref="J60:J68" si="6">I60*E60</f>
        <v>186.3547993976787</v>
      </c>
      <c r="K60" s="1"/>
      <c r="L60" s="1"/>
      <c r="M60" s="1"/>
      <c r="N60" s="1"/>
      <c r="O60" s="1"/>
      <c r="P60" s="1"/>
      <c r="Q60" s="1"/>
      <c r="R60" s="1"/>
      <c r="S60" s="1"/>
    </row>
    <row r="61" spans="1:19" s="8" customFormat="1" ht="18.75" customHeight="1" x14ac:dyDescent="0.2">
      <c r="A61" s="72" t="s">
        <v>65</v>
      </c>
      <c r="B61" s="52" t="s">
        <v>130</v>
      </c>
      <c r="C61" s="65" t="s">
        <v>135</v>
      </c>
      <c r="D61" s="73" t="s">
        <v>97</v>
      </c>
      <c r="E61" s="74">
        <v>1</v>
      </c>
      <c r="F61" s="75"/>
      <c r="G61" s="75"/>
      <c r="H61" s="75">
        <v>146.93</v>
      </c>
      <c r="I61" s="76">
        <f>(H61*$I$10)+H61</f>
        <v>181.40966891648551</v>
      </c>
      <c r="J61" s="56">
        <f t="shared" si="6"/>
        <v>181.40966891648551</v>
      </c>
      <c r="K61" s="1"/>
      <c r="L61" s="1"/>
      <c r="M61" s="1"/>
      <c r="N61" s="1"/>
      <c r="O61" s="1"/>
      <c r="P61" s="1"/>
      <c r="Q61" s="1"/>
      <c r="R61" s="1"/>
      <c r="S61" s="1"/>
    </row>
    <row r="62" spans="1:19" s="8" customFormat="1" ht="25.5" x14ac:dyDescent="0.2">
      <c r="A62" s="78" t="s">
        <v>66</v>
      </c>
      <c r="B62" s="41" t="s">
        <v>149</v>
      </c>
      <c r="C62" s="42" t="s">
        <v>148</v>
      </c>
      <c r="D62" s="79" t="s">
        <v>102</v>
      </c>
      <c r="E62" s="80">
        <v>25</v>
      </c>
      <c r="F62" s="81"/>
      <c r="G62" s="81"/>
      <c r="H62" s="81">
        <v>183.25</v>
      </c>
      <c r="I62" s="82">
        <f t="shared" si="5"/>
        <v>237.97572815069424</v>
      </c>
      <c r="J62" s="45">
        <f t="shared" si="6"/>
        <v>5949.3932037673558</v>
      </c>
      <c r="K62" s="1"/>
      <c r="L62" s="1"/>
      <c r="M62" s="1"/>
      <c r="N62" s="1"/>
      <c r="O62" s="1"/>
      <c r="P62" s="1"/>
      <c r="Q62" s="1"/>
      <c r="R62" s="1"/>
      <c r="S62" s="1"/>
    </row>
    <row r="63" spans="1:19" s="8" customFormat="1" ht="25.5" x14ac:dyDescent="0.2">
      <c r="A63" s="72" t="s">
        <v>67</v>
      </c>
      <c r="B63" s="77" t="s">
        <v>150</v>
      </c>
      <c r="C63" s="53" t="s">
        <v>175</v>
      </c>
      <c r="D63" s="73" t="s">
        <v>99</v>
      </c>
      <c r="E63" s="74">
        <v>17</v>
      </c>
      <c r="F63" s="75"/>
      <c r="G63" s="75"/>
      <c r="H63" s="75">
        <v>173.3</v>
      </c>
      <c r="I63" s="76">
        <f t="shared" si="5"/>
        <v>225.05426296597716</v>
      </c>
      <c r="J63" s="56">
        <f t="shared" si="6"/>
        <v>3825.9224704216117</v>
      </c>
      <c r="K63" s="1"/>
      <c r="L63" s="1"/>
      <c r="M63" s="1"/>
      <c r="N63" s="1"/>
      <c r="O63" s="1"/>
      <c r="P63" s="1"/>
      <c r="Q63" s="1"/>
      <c r="R63" s="1"/>
      <c r="S63" s="1"/>
    </row>
    <row r="64" spans="1:19" s="8" customFormat="1" ht="25.5" x14ac:dyDescent="0.2">
      <c r="A64" s="78" t="s">
        <v>68</v>
      </c>
      <c r="B64" s="89" t="s">
        <v>162</v>
      </c>
      <c r="C64" s="42" t="s">
        <v>129</v>
      </c>
      <c r="D64" s="79" t="s">
        <v>102</v>
      </c>
      <c r="E64" s="80">
        <v>6</v>
      </c>
      <c r="F64" s="81"/>
      <c r="G64" s="81"/>
      <c r="H64" s="81">
        <v>540.16999999999996</v>
      </c>
      <c r="I64" s="82">
        <f t="shared" si="5"/>
        <v>701.48621596267662</v>
      </c>
      <c r="J64" s="45">
        <f t="shared" si="6"/>
        <v>4208.9172957760602</v>
      </c>
      <c r="K64" s="1"/>
      <c r="L64" s="1"/>
      <c r="M64" s="1"/>
      <c r="N64" s="1"/>
      <c r="O64" s="1"/>
      <c r="P64" s="1"/>
      <c r="Q64" s="1"/>
      <c r="R64" s="1"/>
      <c r="S64" s="1"/>
    </row>
    <row r="65" spans="1:19" s="8" customFormat="1" x14ac:dyDescent="0.2">
      <c r="A65" s="72" t="s">
        <v>69</v>
      </c>
      <c r="B65" s="90" t="s">
        <v>168</v>
      </c>
      <c r="C65" s="90" t="s">
        <v>165</v>
      </c>
      <c r="D65" s="73" t="s">
        <v>102</v>
      </c>
      <c r="E65" s="75">
        <v>25</v>
      </c>
      <c r="F65" s="75"/>
      <c r="G65" s="75"/>
      <c r="H65" s="75">
        <v>57.91</v>
      </c>
      <c r="I65" s="76">
        <f t="shared" si="5"/>
        <v>75.204226014770555</v>
      </c>
      <c r="J65" s="56">
        <f t="shared" si="6"/>
        <v>1880.1056503692639</v>
      </c>
      <c r="K65" s="1"/>
      <c r="L65" s="1"/>
      <c r="M65" s="1"/>
      <c r="N65" s="1"/>
      <c r="O65" s="1"/>
      <c r="P65" s="1"/>
      <c r="Q65" s="1"/>
      <c r="R65" s="1"/>
      <c r="S65" s="1"/>
    </row>
    <row r="66" spans="1:19" s="8" customFormat="1" x14ac:dyDescent="0.2">
      <c r="A66" s="78" t="s">
        <v>70</v>
      </c>
      <c r="B66" s="89" t="s">
        <v>169</v>
      </c>
      <c r="C66" s="89" t="s">
        <v>166</v>
      </c>
      <c r="D66" s="79" t="s">
        <v>102</v>
      </c>
      <c r="E66" s="81">
        <v>5</v>
      </c>
      <c r="F66" s="81"/>
      <c r="G66" s="81"/>
      <c r="H66" s="81">
        <v>203.66</v>
      </c>
      <c r="I66" s="82">
        <f t="shared" si="5"/>
        <v>264.48096477582749</v>
      </c>
      <c r="J66" s="45">
        <f t="shared" si="6"/>
        <v>1322.4048238791374</v>
      </c>
      <c r="K66" s="1"/>
      <c r="L66" s="1"/>
      <c r="M66" s="1"/>
      <c r="N66" s="1"/>
      <c r="O66" s="1"/>
      <c r="P66" s="1"/>
      <c r="Q66" s="1"/>
      <c r="R66" s="1"/>
      <c r="S66" s="1"/>
    </row>
    <row r="67" spans="1:19" s="8" customFormat="1" x14ac:dyDescent="0.2">
      <c r="A67" s="72" t="s">
        <v>71</v>
      </c>
      <c r="B67" s="90" t="s">
        <v>173</v>
      </c>
      <c r="C67" s="90" t="s">
        <v>171</v>
      </c>
      <c r="D67" s="73" t="s">
        <v>102</v>
      </c>
      <c r="E67" s="75">
        <v>25</v>
      </c>
      <c r="F67" s="75"/>
      <c r="G67" s="75"/>
      <c r="H67" s="75">
        <v>3.55</v>
      </c>
      <c r="I67" s="76">
        <f t="shared" si="5"/>
        <v>4.6101709955523305</v>
      </c>
      <c r="J67" s="56">
        <f t="shared" si="6"/>
        <v>115.25427488880825</v>
      </c>
      <c r="K67" s="1"/>
      <c r="L67" s="1"/>
      <c r="M67" s="1"/>
      <c r="N67" s="1"/>
      <c r="O67" s="1"/>
      <c r="P67" s="1"/>
      <c r="Q67" s="1"/>
      <c r="R67" s="1"/>
      <c r="S67" s="1"/>
    </row>
    <row r="68" spans="1:19" s="8" customFormat="1" x14ac:dyDescent="0.2">
      <c r="A68" s="78" t="s">
        <v>172</v>
      </c>
      <c r="B68" s="89" t="s">
        <v>170</v>
      </c>
      <c r="C68" s="89" t="s">
        <v>167</v>
      </c>
      <c r="D68" s="79" t="s">
        <v>97</v>
      </c>
      <c r="E68" s="81">
        <v>1</v>
      </c>
      <c r="F68" s="81"/>
      <c r="G68" s="81"/>
      <c r="H68" s="81">
        <v>537.38</v>
      </c>
      <c r="I68" s="82">
        <f>(H68*$I$10)+H68</f>
        <v>663.4855229179949</v>
      </c>
      <c r="J68" s="45">
        <f t="shared" si="6"/>
        <v>663.4855229179949</v>
      </c>
      <c r="K68" s="1"/>
      <c r="L68" s="1"/>
      <c r="M68" s="1"/>
      <c r="N68" s="1"/>
      <c r="O68" s="1"/>
      <c r="P68" s="1"/>
      <c r="Q68" s="1"/>
      <c r="R68" s="1"/>
      <c r="S68" s="1"/>
    </row>
    <row r="69" spans="1:19" ht="13.5" thickBot="1" x14ac:dyDescent="0.25">
      <c r="A69" s="172"/>
      <c r="B69" s="173"/>
      <c r="C69" s="173"/>
      <c r="D69" s="174"/>
      <c r="E69" s="181" t="s">
        <v>108</v>
      </c>
      <c r="F69" s="182"/>
      <c r="G69" s="182"/>
      <c r="H69" s="182"/>
      <c r="I69" s="183"/>
      <c r="J69" s="91">
        <f>SUM(J58:J68)</f>
        <v>18638.752703772054</v>
      </c>
    </row>
    <row r="70" spans="1:19" ht="13.5" thickBot="1" x14ac:dyDescent="0.25">
      <c r="A70" s="156" t="s">
        <v>214</v>
      </c>
      <c r="B70" s="157"/>
      <c r="C70" s="157"/>
      <c r="D70" s="157"/>
      <c r="E70" s="157"/>
      <c r="F70" s="7"/>
      <c r="G70" s="7"/>
      <c r="H70" s="92" t="s">
        <v>3</v>
      </c>
      <c r="I70" s="167">
        <f>J19+J40+J55+J69</f>
        <v>146847.69259762258</v>
      </c>
      <c r="J70" s="168"/>
    </row>
    <row r="71" spans="1:19" x14ac:dyDescent="0.2">
      <c r="A71" s="158"/>
      <c r="B71" s="158"/>
      <c r="C71" s="158"/>
      <c r="D71" s="158"/>
      <c r="E71" s="158"/>
    </row>
    <row r="72" spans="1:19" x14ac:dyDescent="0.2">
      <c r="A72" s="158"/>
      <c r="B72" s="158"/>
      <c r="C72" s="158"/>
      <c r="D72" s="158"/>
      <c r="E72" s="158"/>
    </row>
    <row r="73" spans="1:19" x14ac:dyDescent="0.2">
      <c r="A73" s="158"/>
      <c r="B73" s="158"/>
      <c r="C73" s="158"/>
      <c r="D73" s="158"/>
      <c r="E73" s="158"/>
    </row>
    <row r="74" spans="1:19" ht="19.5" customHeight="1" x14ac:dyDescent="0.2">
      <c r="A74" s="158"/>
      <c r="B74" s="158"/>
      <c r="C74" s="158"/>
      <c r="D74" s="158"/>
      <c r="E74" s="158"/>
    </row>
    <row r="77" spans="1:19" x14ac:dyDescent="0.2">
      <c r="C77" s="2" t="s">
        <v>183</v>
      </c>
    </row>
    <row r="78" spans="1:19" ht="12.75" customHeight="1" x14ac:dyDescent="0.2">
      <c r="C78" s="9" t="s">
        <v>179</v>
      </c>
      <c r="E78" s="1"/>
      <c r="I78" s="1"/>
      <c r="J78" s="1"/>
    </row>
    <row r="79" spans="1:19" x14ac:dyDescent="0.2">
      <c r="C79" s="9" t="s">
        <v>180</v>
      </c>
      <c r="E79" s="1"/>
      <c r="I79" s="1"/>
      <c r="J79" s="1"/>
    </row>
    <row r="80" spans="1:19" x14ac:dyDescent="0.2">
      <c r="C80" s="9" t="s">
        <v>181</v>
      </c>
      <c r="E80" s="1"/>
      <c r="I80" s="1"/>
      <c r="J80" s="1"/>
    </row>
    <row r="81" spans="3:10" x14ac:dyDescent="0.2">
      <c r="C81" s="9" t="s">
        <v>182</v>
      </c>
      <c r="E81" s="1"/>
      <c r="I81" s="1"/>
      <c r="J81" s="1"/>
    </row>
    <row r="82" spans="3:10" x14ac:dyDescent="0.2">
      <c r="E82" s="1"/>
      <c r="I82" s="1"/>
      <c r="J82" s="1"/>
    </row>
    <row r="83" spans="3:10" x14ac:dyDescent="0.2">
      <c r="E83" s="1"/>
      <c r="I83" s="1"/>
      <c r="J83" s="1"/>
    </row>
    <row r="84" spans="3:10" x14ac:dyDescent="0.2">
      <c r="E84" s="1"/>
      <c r="I84" s="1"/>
      <c r="J84" s="1"/>
    </row>
    <row r="85" spans="3:10" x14ac:dyDescent="0.2">
      <c r="E85" s="1"/>
      <c r="I85" s="1"/>
      <c r="J85" s="1"/>
    </row>
    <row r="86" spans="3:10" x14ac:dyDescent="0.2">
      <c r="E86" s="1"/>
      <c r="I86" s="1"/>
      <c r="J86" s="1"/>
    </row>
    <row r="87" spans="3:10" ht="12" customHeight="1" x14ac:dyDescent="0.2">
      <c r="E87" s="1"/>
      <c r="I87" s="1"/>
      <c r="J87" s="1"/>
    </row>
    <row r="88" spans="3:10" x14ac:dyDescent="0.2">
      <c r="E88" s="1"/>
      <c r="I88" s="1"/>
      <c r="J88" s="1"/>
    </row>
    <row r="89" spans="3:10" x14ac:dyDescent="0.2">
      <c r="E89" s="1"/>
      <c r="I89" s="1"/>
      <c r="J89" s="1"/>
    </row>
    <row r="90" spans="3:10" x14ac:dyDescent="0.2">
      <c r="E90" s="1"/>
      <c r="I90" s="1"/>
      <c r="J90" s="1"/>
    </row>
    <row r="91" spans="3:10" x14ac:dyDescent="0.2">
      <c r="C91" s="8"/>
      <c r="E91" s="1"/>
      <c r="I91" s="1"/>
      <c r="J91" s="1"/>
    </row>
    <row r="92" spans="3:10" x14ac:dyDescent="0.2">
      <c r="E92" s="1"/>
      <c r="I92" s="1"/>
      <c r="J92" s="1"/>
    </row>
  </sheetData>
  <mergeCells count="38">
    <mergeCell ref="J7:J8"/>
    <mergeCell ref="D8:I8"/>
    <mergeCell ref="D9:E9"/>
    <mergeCell ref="H9:I9"/>
    <mergeCell ref="D14:J15"/>
    <mergeCell ref="H10:H11"/>
    <mergeCell ref="D7:I7"/>
    <mergeCell ref="A1:J5"/>
    <mergeCell ref="A7:C7"/>
    <mergeCell ref="B56:B57"/>
    <mergeCell ref="D56:J57"/>
    <mergeCell ref="E55:I55"/>
    <mergeCell ref="E40:I40"/>
    <mergeCell ref="A8:C8"/>
    <mergeCell ref="D20:J21"/>
    <mergeCell ref="A9:C9"/>
    <mergeCell ref="D41:J42"/>
    <mergeCell ref="B14:B15"/>
    <mergeCell ref="B41:B42"/>
    <mergeCell ref="E10:E11"/>
    <mergeCell ref="A6:J6"/>
    <mergeCell ref="A19:D19"/>
    <mergeCell ref="A40:D40"/>
    <mergeCell ref="A70:E74"/>
    <mergeCell ref="I10:I11"/>
    <mergeCell ref="J9:J11"/>
    <mergeCell ref="D12:D13"/>
    <mergeCell ref="E12:E13"/>
    <mergeCell ref="H12:H13"/>
    <mergeCell ref="I12:I13"/>
    <mergeCell ref="J12:J13"/>
    <mergeCell ref="I70:J70"/>
    <mergeCell ref="A55:D55"/>
    <mergeCell ref="A69:D69"/>
    <mergeCell ref="A10:C11"/>
    <mergeCell ref="E69:I69"/>
    <mergeCell ref="E19:I19"/>
    <mergeCell ref="D10:D11"/>
  </mergeCells>
  <dataValidations xWindow="292" yWindow="426" count="1">
    <dataValidation allowBlank="1" showInputMessage="1" showErrorMessage="1" prompt="Ex: CF, SE, CCMBT-SA; Supervisório, Caldeira..." sqref="A58:A68 A43:A54"/>
  </dataValidations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Paint.Picture" shapeId="1026" r:id="rId4">
          <objectPr defaultSize="0" autoPict="0" r:id="rId5">
            <anchor moveWithCells="1">
              <from>
                <xdr:col>0</xdr:col>
                <xdr:colOff>161925</xdr:colOff>
                <xdr:row>0</xdr:row>
                <xdr:rowOff>28575</xdr:rowOff>
              </from>
              <to>
                <xdr:col>1</xdr:col>
                <xdr:colOff>628650</xdr:colOff>
                <xdr:row>4</xdr:row>
                <xdr:rowOff>152400</xdr:rowOff>
              </to>
            </anchor>
          </objectPr>
        </oleObject>
      </mc:Choice>
      <mc:Fallback>
        <oleObject progId="Paint.Picture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sqref="A1:G33"/>
    </sheetView>
  </sheetViews>
  <sheetFormatPr defaultRowHeight="12.75" x14ac:dyDescent="0.2"/>
  <cols>
    <col min="1" max="1" width="5.7109375" customWidth="1"/>
    <col min="2" max="2" width="8.42578125" customWidth="1"/>
    <col min="3" max="3" width="58.7109375" customWidth="1"/>
    <col min="4" max="4" width="20.140625" customWidth="1"/>
    <col min="5" max="5" width="15.28515625" customWidth="1"/>
    <col min="6" max="6" width="16.5703125" customWidth="1"/>
    <col min="7" max="7" width="11.42578125" customWidth="1"/>
  </cols>
  <sheetData>
    <row r="1" spans="1:17" ht="16.5" thickBot="1" x14ac:dyDescent="0.25">
      <c r="A1" s="242" t="s">
        <v>111</v>
      </c>
      <c r="B1" s="243"/>
      <c r="C1" s="243"/>
      <c r="D1" s="243"/>
      <c r="E1" s="243"/>
      <c r="F1" s="243"/>
      <c r="G1" s="244"/>
    </row>
    <row r="2" spans="1:17" ht="15.75" x14ac:dyDescent="0.2">
      <c r="A2" s="248" t="str">
        <f>'PLANILHA ORÇAMENTARIA'!A7:C7</f>
        <v>Convênio: PREFEITURA DE OURO FINO - DEPARTAMENTO DE OBRAS E SERVIÇOS PÚBLICOS</v>
      </c>
      <c r="B2" s="249"/>
      <c r="C2" s="249"/>
      <c r="D2" s="250"/>
      <c r="E2" s="245" t="str">
        <f>'PLANILHA ORÇAMENTARIA'!D7</f>
        <v>DATA: 25/05/2022</v>
      </c>
      <c r="F2" s="246"/>
      <c r="G2" s="247"/>
    </row>
    <row r="3" spans="1:17" ht="15.75" x14ac:dyDescent="0.2">
      <c r="A3" s="236" t="str">
        <f>'PLANILHA ORÇAMENTARIA'!A8:C8</f>
        <v xml:space="preserve">OBRA: Sistema de abastecimento de água potável através de Poço Tubular Profundo </v>
      </c>
      <c r="B3" s="237"/>
      <c r="C3" s="237"/>
      <c r="D3" s="237"/>
      <c r="E3" s="237"/>
      <c r="F3" s="237"/>
      <c r="G3" s="238"/>
    </row>
    <row r="4" spans="1:17" ht="15.75" x14ac:dyDescent="0.2">
      <c r="A4" s="239" t="str">
        <f>'PLANILHA ORÇAMENTARIA'!A9:C9</f>
        <v>LOCAL: BAIRRO ESCOLINHA, OURO FINO - MG</v>
      </c>
      <c r="B4" s="240"/>
      <c r="C4" s="240"/>
      <c r="D4" s="240"/>
      <c r="E4" s="240"/>
      <c r="F4" s="240"/>
      <c r="G4" s="241"/>
    </row>
    <row r="5" spans="1:17" ht="15.75" x14ac:dyDescent="0.2">
      <c r="A5" s="257"/>
      <c r="B5" s="258"/>
      <c r="C5" s="258"/>
      <c r="D5" s="258"/>
      <c r="E5" s="258"/>
      <c r="F5" s="258"/>
      <c r="G5" s="259"/>
    </row>
    <row r="6" spans="1:17" ht="15.75" x14ac:dyDescent="0.2">
      <c r="A6" s="93" t="s">
        <v>0</v>
      </c>
      <c r="B6" s="94" t="s">
        <v>112</v>
      </c>
      <c r="C6" s="94" t="s">
        <v>113</v>
      </c>
      <c r="D6" s="94" t="s">
        <v>114</v>
      </c>
      <c r="E6" s="94" t="s">
        <v>115</v>
      </c>
      <c r="F6" s="94" t="s">
        <v>116</v>
      </c>
      <c r="G6" s="95" t="s">
        <v>117</v>
      </c>
    </row>
    <row r="7" spans="1:17" s="5" customFormat="1" ht="15.75" x14ac:dyDescent="0.2">
      <c r="A7" s="96">
        <v>1</v>
      </c>
      <c r="B7" s="97"/>
      <c r="C7" s="98" t="s">
        <v>5</v>
      </c>
      <c r="D7" s="97" t="s">
        <v>119</v>
      </c>
      <c r="E7" s="97"/>
      <c r="F7" s="99">
        <v>1</v>
      </c>
      <c r="G7" s="100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 ht="15.75" x14ac:dyDescent="0.2">
      <c r="A8" s="109"/>
      <c r="B8" s="110"/>
      <c r="C8" s="111"/>
      <c r="D8" s="110" t="s">
        <v>120</v>
      </c>
      <c r="E8" s="112">
        <f>'PLANILHA ORÇAMENTARIA'!$J$19</f>
        <v>8713.8725014524334</v>
      </c>
      <c r="F8" s="112">
        <f>E8</f>
        <v>8713.8725014524334</v>
      </c>
      <c r="G8" s="113"/>
    </row>
    <row r="9" spans="1:17" ht="15.75" x14ac:dyDescent="0.2">
      <c r="A9" s="96">
        <v>2</v>
      </c>
      <c r="B9" s="97"/>
      <c r="C9" s="101" t="s">
        <v>121</v>
      </c>
      <c r="D9" s="97" t="s">
        <v>119</v>
      </c>
      <c r="E9" s="103"/>
      <c r="F9" s="99">
        <v>1</v>
      </c>
      <c r="G9" s="100"/>
    </row>
    <row r="10" spans="1:17" ht="15.75" x14ac:dyDescent="0.2">
      <c r="A10" s="109"/>
      <c r="B10" s="110"/>
      <c r="C10" s="114"/>
      <c r="D10" s="110" t="s">
        <v>120</v>
      </c>
      <c r="E10" s="112">
        <f>'PLANILHA ORÇAMENTARIA'!$J$40</f>
        <v>70697.355795304524</v>
      </c>
      <c r="F10" s="112">
        <f>E10</f>
        <v>70697.355795304524</v>
      </c>
      <c r="G10" s="113"/>
    </row>
    <row r="11" spans="1:17" ht="15.75" x14ac:dyDescent="0.2">
      <c r="A11" s="96">
        <v>3</v>
      </c>
      <c r="B11" s="97"/>
      <c r="C11" s="104" t="s">
        <v>122</v>
      </c>
      <c r="D11" s="97" t="s">
        <v>119</v>
      </c>
      <c r="E11" s="103"/>
      <c r="F11" s="99">
        <v>1</v>
      </c>
      <c r="G11" s="100"/>
    </row>
    <row r="12" spans="1:17" ht="15.75" x14ac:dyDescent="0.2">
      <c r="A12" s="115"/>
      <c r="B12" s="116"/>
      <c r="C12" s="117"/>
      <c r="D12" s="110" t="s">
        <v>120</v>
      </c>
      <c r="E12" s="112">
        <f>'PLANILHA ORÇAMENTARIA'!$J$55</f>
        <v>48797.711597093577</v>
      </c>
      <c r="F12" s="112">
        <f>E12</f>
        <v>48797.711597093577</v>
      </c>
      <c r="G12" s="113"/>
    </row>
    <row r="13" spans="1:17" ht="15.75" x14ac:dyDescent="0.2">
      <c r="A13" s="107">
        <v>4</v>
      </c>
      <c r="B13" s="106"/>
      <c r="C13" s="98" t="s">
        <v>123</v>
      </c>
      <c r="D13" s="97" t="s">
        <v>119</v>
      </c>
      <c r="E13" s="103"/>
      <c r="F13" s="99">
        <v>1</v>
      </c>
      <c r="G13" s="100"/>
    </row>
    <row r="14" spans="1:17" ht="15.75" x14ac:dyDescent="0.2">
      <c r="A14" s="115"/>
      <c r="B14" s="116"/>
      <c r="C14" s="118"/>
      <c r="D14" s="110" t="s">
        <v>120</v>
      </c>
      <c r="E14" s="112">
        <f>'PLANILHA ORÇAMENTARIA'!$J$69</f>
        <v>18638.752703772054</v>
      </c>
      <c r="F14" s="112">
        <f>E14</f>
        <v>18638.752703772054</v>
      </c>
      <c r="G14" s="113"/>
    </row>
    <row r="15" spans="1:17" ht="15.75" x14ac:dyDescent="0.2">
      <c r="A15" s="105"/>
      <c r="B15" s="106"/>
      <c r="C15" s="108"/>
      <c r="D15" s="97" t="s">
        <v>119</v>
      </c>
      <c r="E15" s="103"/>
      <c r="F15" s="102"/>
      <c r="G15" s="100"/>
    </row>
    <row r="16" spans="1:17" ht="15.75" x14ac:dyDescent="0.2">
      <c r="A16" s="115"/>
      <c r="B16" s="116"/>
      <c r="C16" s="119"/>
      <c r="D16" s="110" t="s">
        <v>120</v>
      </c>
      <c r="E16" s="112"/>
      <c r="F16" s="112"/>
      <c r="G16" s="113"/>
    </row>
    <row r="17" spans="1:7" ht="15.75" x14ac:dyDescent="0.2">
      <c r="A17" s="251" t="s">
        <v>118</v>
      </c>
      <c r="B17" s="252"/>
      <c r="C17" s="253"/>
      <c r="D17" s="120" t="s">
        <v>119</v>
      </c>
      <c r="E17" s="121">
        <v>1</v>
      </c>
      <c r="F17" s="121">
        <v>1</v>
      </c>
      <c r="G17" s="122"/>
    </row>
    <row r="18" spans="1:7" ht="16.5" thickBot="1" x14ac:dyDescent="0.25">
      <c r="A18" s="254"/>
      <c r="B18" s="255"/>
      <c r="C18" s="256"/>
      <c r="D18" s="123" t="s">
        <v>120</v>
      </c>
      <c r="E18" s="124">
        <f>'PLANILHA ORÇAMENTARIA'!$I$70</f>
        <v>146847.69259762258</v>
      </c>
      <c r="F18" s="124">
        <f>F8+F10+F12+F14</f>
        <v>146847.69259762258</v>
      </c>
      <c r="G18" s="125"/>
    </row>
    <row r="20" spans="1:7" x14ac:dyDescent="0.2">
      <c r="A20" s="10"/>
      <c r="B20" s="10"/>
      <c r="C20" s="10"/>
      <c r="D20" s="10"/>
      <c r="E20" s="10"/>
      <c r="F20" s="10"/>
      <c r="G20" s="10"/>
    </row>
    <row r="21" spans="1:7" x14ac:dyDescent="0.2">
      <c r="A21" s="10"/>
      <c r="B21" s="10"/>
      <c r="C21" s="10"/>
      <c r="D21" s="10"/>
      <c r="E21" s="10"/>
      <c r="F21" s="10"/>
      <c r="G21" s="10"/>
    </row>
    <row r="22" spans="1:7" x14ac:dyDescent="0.2">
      <c r="A22" s="10"/>
      <c r="B22" s="10"/>
      <c r="C22" s="10"/>
      <c r="D22" s="10"/>
      <c r="E22" s="10"/>
      <c r="F22" s="10"/>
      <c r="G22" s="10"/>
    </row>
    <row r="23" spans="1:7" x14ac:dyDescent="0.2">
      <c r="A23" s="10"/>
      <c r="B23" s="10"/>
      <c r="C23" s="10"/>
      <c r="D23" s="10"/>
      <c r="E23" s="10"/>
      <c r="F23" s="10"/>
      <c r="G23" s="10"/>
    </row>
    <row r="24" spans="1:7" x14ac:dyDescent="0.2">
      <c r="A24" s="10"/>
      <c r="B24" s="10"/>
      <c r="C24" s="10"/>
      <c r="D24" s="10"/>
      <c r="E24" s="10"/>
      <c r="F24" s="10"/>
      <c r="G24" s="10"/>
    </row>
    <row r="25" spans="1:7" x14ac:dyDescent="0.2">
      <c r="A25" s="10"/>
      <c r="B25" s="10"/>
      <c r="C25" s="10"/>
      <c r="D25" s="10"/>
      <c r="E25" s="10"/>
      <c r="F25" s="10"/>
      <c r="G25" s="10"/>
    </row>
    <row r="26" spans="1:7" x14ac:dyDescent="0.2">
      <c r="A26" s="10"/>
      <c r="B26" s="10"/>
      <c r="C26" s="10"/>
      <c r="D26" s="10"/>
      <c r="E26" s="10"/>
      <c r="F26" s="10"/>
      <c r="G26" s="10"/>
    </row>
    <row r="27" spans="1:7" ht="12.75" customHeight="1" x14ac:dyDescent="0.2">
      <c r="A27" s="235" t="s">
        <v>184</v>
      </c>
      <c r="B27" s="235"/>
      <c r="C27" s="235"/>
      <c r="D27" s="235"/>
      <c r="E27" s="235"/>
      <c r="F27" s="235"/>
      <c r="G27" s="235"/>
    </row>
    <row r="28" spans="1:7" x14ac:dyDescent="0.2">
      <c r="A28" s="235"/>
      <c r="B28" s="235"/>
      <c r="C28" s="235"/>
      <c r="D28" s="235"/>
      <c r="E28" s="235"/>
      <c r="F28" s="235"/>
      <c r="G28" s="235"/>
    </row>
    <row r="29" spans="1:7" x14ac:dyDescent="0.2">
      <c r="A29" s="235"/>
      <c r="B29" s="235"/>
      <c r="C29" s="235"/>
      <c r="D29" s="235"/>
      <c r="E29" s="235"/>
      <c r="F29" s="235"/>
      <c r="G29" s="235"/>
    </row>
    <row r="30" spans="1:7" x14ac:dyDescent="0.2">
      <c r="A30" s="235"/>
      <c r="B30" s="235"/>
      <c r="C30" s="235"/>
      <c r="D30" s="235"/>
      <c r="E30" s="235"/>
      <c r="F30" s="235"/>
      <c r="G30" s="235"/>
    </row>
    <row r="31" spans="1:7" x14ac:dyDescent="0.2">
      <c r="A31" s="235"/>
      <c r="B31" s="235"/>
      <c r="C31" s="235"/>
      <c r="D31" s="235"/>
      <c r="E31" s="235"/>
      <c r="F31" s="235"/>
      <c r="G31" s="235"/>
    </row>
  </sheetData>
  <mergeCells count="8">
    <mergeCell ref="A27:G31"/>
    <mergeCell ref="A3:G3"/>
    <mergeCell ref="A4:G4"/>
    <mergeCell ref="A1:G1"/>
    <mergeCell ref="E2:G2"/>
    <mergeCell ref="A2:D2"/>
    <mergeCell ref="A17:C18"/>
    <mergeCell ref="A5:G5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workbookViewId="0">
      <selection activeCell="J58" sqref="J58"/>
    </sheetView>
  </sheetViews>
  <sheetFormatPr defaultRowHeight="12.75" x14ac:dyDescent="0.2"/>
  <cols>
    <col min="1" max="1" width="11.28515625" customWidth="1"/>
    <col min="2" max="2" width="21.140625" customWidth="1"/>
    <col min="3" max="3" width="11.85546875" customWidth="1"/>
    <col min="4" max="4" width="17.85546875" customWidth="1"/>
    <col min="5" max="5" width="29.140625" customWidth="1"/>
    <col min="6" max="6" width="0.28515625" hidden="1" customWidth="1"/>
    <col min="7" max="7" width="9.140625" hidden="1" customWidth="1"/>
    <col min="13" max="13" width="10.42578125" customWidth="1"/>
    <col min="14" max="14" width="21.140625" customWidth="1"/>
    <col min="15" max="15" width="11.85546875" customWidth="1"/>
    <col min="16" max="16" width="19.5703125" customWidth="1"/>
    <col min="17" max="17" width="32" customWidth="1"/>
    <col min="18" max="19" width="0" hidden="1" customWidth="1"/>
  </cols>
  <sheetData>
    <row r="1" spans="1:7" ht="15.75" x14ac:dyDescent="0.2">
      <c r="A1" s="263" t="str">
        <f>'PLANILHA ORÇAMENTARIA'!A7:C7</f>
        <v>Convênio: PREFEITURA DE OURO FINO - DEPARTAMENTO DE OBRAS E SERVIÇOS PÚBLICOS</v>
      </c>
      <c r="B1" s="263"/>
      <c r="C1" s="263"/>
      <c r="D1" s="263"/>
      <c r="E1" s="263"/>
      <c r="F1" s="135"/>
      <c r="G1" s="135"/>
    </row>
    <row r="2" spans="1:7" ht="15.75" x14ac:dyDescent="0.2">
      <c r="A2" s="261" t="str">
        <f>'PLANILHA ORÇAMENTARIA'!A8:C8</f>
        <v xml:space="preserve">OBRA: Sistema de abastecimento de água potável através de Poço Tubular Profundo </v>
      </c>
      <c r="B2" s="261"/>
      <c r="C2" s="261"/>
      <c r="D2" s="261"/>
      <c r="E2" s="261"/>
      <c r="F2" s="261"/>
      <c r="G2" s="261"/>
    </row>
    <row r="3" spans="1:7" ht="15.75" x14ac:dyDescent="0.2">
      <c r="A3" s="263" t="str">
        <f>'PLANILHA ORÇAMENTARIA'!A9:C9</f>
        <v>LOCAL: BAIRRO ESCOLINHA, OURO FINO - MG</v>
      </c>
      <c r="B3" s="263"/>
      <c r="C3" s="263"/>
      <c r="D3" s="263"/>
      <c r="E3" s="262" t="str">
        <f>'PLANILHA ORÇAMENTARIA'!D7</f>
        <v>DATA: 25/05/2022</v>
      </c>
      <c r="F3" s="263"/>
      <c r="G3" s="263"/>
    </row>
    <row r="4" spans="1:7" ht="18" customHeight="1" x14ac:dyDescent="0.25">
      <c r="A4" s="264" t="s">
        <v>208</v>
      </c>
      <c r="B4" s="264"/>
      <c r="C4" s="264"/>
      <c r="D4" s="264"/>
      <c r="E4" s="264"/>
      <c r="F4" s="133"/>
      <c r="G4" s="133"/>
    </row>
    <row r="5" spans="1:7" ht="36" x14ac:dyDescent="0.2">
      <c r="A5" s="136" t="s">
        <v>185</v>
      </c>
      <c r="B5" s="136" t="s">
        <v>0</v>
      </c>
      <c r="C5" s="136" t="s">
        <v>186</v>
      </c>
      <c r="D5" s="136" t="s">
        <v>187</v>
      </c>
      <c r="E5" s="136" t="s">
        <v>188</v>
      </c>
      <c r="F5" s="133"/>
      <c r="G5" s="133"/>
    </row>
    <row r="6" spans="1:7" ht="36" x14ac:dyDescent="0.2">
      <c r="A6" s="137" t="s">
        <v>189</v>
      </c>
      <c r="B6" s="137" t="s">
        <v>190</v>
      </c>
      <c r="C6" s="138">
        <v>3.4299999999999997E-2</v>
      </c>
      <c r="D6" s="139">
        <v>3.4299999999999997E-2</v>
      </c>
      <c r="E6" s="138">
        <v>6.7100000000000007E-2</v>
      </c>
      <c r="F6" s="6"/>
      <c r="G6" s="6"/>
    </row>
    <row r="7" spans="1:7" ht="36" customHeight="1" x14ac:dyDescent="0.2">
      <c r="A7" s="140" t="s">
        <v>191</v>
      </c>
      <c r="B7" s="140" t="s">
        <v>192</v>
      </c>
      <c r="C7" s="141">
        <v>2.8E-3</v>
      </c>
      <c r="D7" s="142">
        <v>2.8E-3</v>
      </c>
      <c r="E7" s="141">
        <v>7.4999999999999997E-3</v>
      </c>
      <c r="F7" s="6"/>
      <c r="G7" s="6"/>
    </row>
    <row r="8" spans="1:7" ht="18" x14ac:dyDescent="0.2">
      <c r="A8" s="137" t="s">
        <v>193</v>
      </c>
      <c r="B8" s="137" t="s">
        <v>194</v>
      </c>
      <c r="C8" s="138">
        <v>0.01</v>
      </c>
      <c r="D8" s="139">
        <v>0.01</v>
      </c>
      <c r="E8" s="138">
        <v>1.7399999999999999E-2</v>
      </c>
      <c r="F8" s="6"/>
      <c r="G8" s="6"/>
    </row>
    <row r="9" spans="1:7" ht="36" x14ac:dyDescent="0.2">
      <c r="A9" s="140" t="s">
        <v>195</v>
      </c>
      <c r="B9" s="140" t="s">
        <v>196</v>
      </c>
      <c r="C9" s="141">
        <v>9.4000000000000004E-3</v>
      </c>
      <c r="D9" s="142">
        <v>9.4000000000000004E-3</v>
      </c>
      <c r="E9" s="141">
        <v>1.17E-2</v>
      </c>
      <c r="F9" s="6"/>
      <c r="G9" s="6"/>
    </row>
    <row r="10" spans="1:7" ht="18" x14ac:dyDescent="0.2">
      <c r="A10" s="137" t="s">
        <v>197</v>
      </c>
      <c r="B10" s="137" t="s">
        <v>198</v>
      </c>
      <c r="C10" s="138">
        <v>6.7400000000000002E-2</v>
      </c>
      <c r="D10" s="139">
        <v>6.7400000000000002E-2</v>
      </c>
      <c r="E10" s="138">
        <v>9.4E-2</v>
      </c>
      <c r="F10" s="6"/>
      <c r="G10" s="6"/>
    </row>
    <row r="11" spans="1:7" ht="36" x14ac:dyDescent="0.2">
      <c r="A11" s="140" t="s">
        <v>199</v>
      </c>
      <c r="B11" s="140" t="s">
        <v>200</v>
      </c>
      <c r="C11" s="143"/>
      <c r="D11" s="142">
        <f>SUM(D12:D15)</f>
        <v>0.13150000000000001</v>
      </c>
      <c r="E11" s="143"/>
      <c r="F11" s="6"/>
      <c r="G11" s="6"/>
    </row>
    <row r="12" spans="1:7" ht="18" x14ac:dyDescent="0.2">
      <c r="A12" s="144"/>
      <c r="B12" s="144" t="s">
        <v>201</v>
      </c>
      <c r="C12" s="144"/>
      <c r="D12" s="138">
        <v>0.03</v>
      </c>
      <c r="E12" s="144"/>
      <c r="F12" s="6"/>
      <c r="G12" s="6"/>
    </row>
    <row r="13" spans="1:7" ht="18" x14ac:dyDescent="0.2">
      <c r="A13" s="143"/>
      <c r="B13" s="143" t="s">
        <v>202</v>
      </c>
      <c r="C13" s="143"/>
      <c r="D13" s="141">
        <v>6.4999999999999997E-3</v>
      </c>
      <c r="E13" s="143"/>
      <c r="F13" s="6"/>
      <c r="G13" s="6"/>
    </row>
    <row r="14" spans="1:7" ht="36" x14ac:dyDescent="0.2">
      <c r="A14" s="144"/>
      <c r="B14" s="144" t="s">
        <v>203</v>
      </c>
      <c r="C14" s="144"/>
      <c r="D14" s="145">
        <v>4.4999999999999998E-2</v>
      </c>
      <c r="E14" s="144"/>
      <c r="F14" s="6"/>
      <c r="G14" s="6"/>
    </row>
    <row r="15" spans="1:7" ht="18" x14ac:dyDescent="0.2">
      <c r="A15" s="143"/>
      <c r="B15" s="143" t="s">
        <v>204</v>
      </c>
      <c r="C15" s="143"/>
      <c r="D15" s="141">
        <v>0.05</v>
      </c>
      <c r="E15" s="143"/>
      <c r="F15" s="6"/>
      <c r="G15" s="6"/>
    </row>
    <row r="16" spans="1:7" ht="21" x14ac:dyDescent="0.2">
      <c r="A16" s="260" t="s">
        <v>205</v>
      </c>
      <c r="B16" s="260"/>
      <c r="C16" s="260"/>
      <c r="D16" s="146">
        <f>((((1+(D6+D8+D9))*(1+D7)*(1+D10))/(1-D11))-1)</f>
        <v>0.29863971705699455</v>
      </c>
      <c r="E16" s="127"/>
      <c r="F16" s="6"/>
      <c r="G16" s="6"/>
    </row>
    <row r="17" spans="1:7" ht="18" x14ac:dyDescent="0.2">
      <c r="A17" s="127"/>
      <c r="B17" s="127"/>
      <c r="C17" s="127"/>
      <c r="D17" s="127"/>
      <c r="E17" s="127"/>
      <c r="F17" s="6"/>
      <c r="G17" s="6"/>
    </row>
    <row r="18" spans="1:7" ht="18.75" customHeight="1" x14ac:dyDescent="0.2">
      <c r="A18" s="267" t="s">
        <v>206</v>
      </c>
      <c r="B18" s="267"/>
      <c r="C18" s="267"/>
      <c r="D18" s="267"/>
      <c r="E18" s="267"/>
      <c r="F18" s="6"/>
      <c r="G18" s="6"/>
    </row>
    <row r="19" spans="1:7" ht="37.5" customHeight="1" x14ac:dyDescent="0.2">
      <c r="A19" s="147" t="s">
        <v>186</v>
      </c>
      <c r="B19" s="267" t="s">
        <v>207</v>
      </c>
      <c r="C19" s="267"/>
      <c r="D19" s="267"/>
      <c r="E19" s="147" t="s">
        <v>188</v>
      </c>
      <c r="F19" s="6"/>
      <c r="G19" s="6"/>
    </row>
    <row r="20" spans="1:7" ht="18" x14ac:dyDescent="0.2">
      <c r="A20" s="138">
        <v>0.20760000000000001</v>
      </c>
      <c r="B20" s="268"/>
      <c r="C20" s="268"/>
      <c r="D20" s="268"/>
      <c r="E20" s="138">
        <v>0.26440000000000002</v>
      </c>
      <c r="F20" s="6"/>
      <c r="G20" s="6"/>
    </row>
    <row r="21" spans="1:7" ht="18.75" customHeight="1" x14ac:dyDescent="0.2">
      <c r="A21" s="126"/>
      <c r="B21" s="126"/>
      <c r="C21" s="126"/>
      <c r="D21" s="126"/>
      <c r="E21" s="126"/>
      <c r="F21" s="6"/>
      <c r="G21" s="6"/>
    </row>
    <row r="22" spans="1:7" x14ac:dyDescent="0.2">
      <c r="A22" s="6"/>
      <c r="B22" s="6"/>
      <c r="C22" s="6"/>
      <c r="D22" s="6"/>
      <c r="E22" s="6"/>
      <c r="F22" s="6"/>
      <c r="G22" s="6"/>
    </row>
    <row r="23" spans="1:7" x14ac:dyDescent="0.2">
      <c r="A23" s="6"/>
      <c r="B23" s="6"/>
      <c r="C23" s="6"/>
      <c r="D23" s="6"/>
      <c r="E23" s="6"/>
      <c r="F23" s="6"/>
      <c r="G23" s="6"/>
    </row>
    <row r="24" spans="1:7" x14ac:dyDescent="0.2">
      <c r="A24" s="6"/>
      <c r="B24" s="6"/>
      <c r="C24" s="6"/>
      <c r="D24" s="6"/>
      <c r="E24" s="6"/>
      <c r="F24" s="6"/>
      <c r="G24" s="6"/>
    </row>
    <row r="25" spans="1:7" x14ac:dyDescent="0.2">
      <c r="A25" s="266" t="s">
        <v>184</v>
      </c>
      <c r="B25" s="266"/>
      <c r="C25" s="266"/>
      <c r="D25" s="266"/>
      <c r="E25" s="266"/>
      <c r="F25" s="266"/>
      <c r="G25" s="266"/>
    </row>
    <row r="26" spans="1:7" x14ac:dyDescent="0.2">
      <c r="A26" s="266"/>
      <c r="B26" s="266"/>
      <c r="C26" s="266"/>
      <c r="D26" s="266"/>
      <c r="E26" s="266"/>
      <c r="F26" s="266"/>
      <c r="G26" s="266"/>
    </row>
    <row r="27" spans="1:7" x14ac:dyDescent="0.2">
      <c r="A27" s="266"/>
      <c r="B27" s="266"/>
      <c r="C27" s="266"/>
      <c r="D27" s="266"/>
      <c r="E27" s="266"/>
      <c r="F27" s="266"/>
      <c r="G27" s="266"/>
    </row>
    <row r="28" spans="1:7" x14ac:dyDescent="0.2">
      <c r="A28" s="266"/>
      <c r="B28" s="266"/>
      <c r="C28" s="266"/>
      <c r="D28" s="266"/>
      <c r="E28" s="266"/>
      <c r="F28" s="266"/>
      <c r="G28" s="266"/>
    </row>
    <row r="29" spans="1:7" x14ac:dyDescent="0.2">
      <c r="A29" s="266"/>
      <c r="B29" s="266"/>
      <c r="C29" s="266"/>
      <c r="D29" s="266"/>
      <c r="E29" s="266"/>
      <c r="F29" s="266"/>
      <c r="G29" s="266"/>
    </row>
    <row r="39" spans="1:7" ht="18" customHeight="1" x14ac:dyDescent="0.2"/>
    <row r="40" spans="1:7" ht="15.75" x14ac:dyDescent="0.2">
      <c r="A40" s="263" t="str">
        <f>A1</f>
        <v>Convênio: PREFEITURA DE OURO FINO - DEPARTAMENTO DE OBRAS E SERVIÇOS PÚBLICOS</v>
      </c>
      <c r="B40" s="263"/>
      <c r="C40" s="263"/>
      <c r="D40" s="263"/>
      <c r="E40" s="263"/>
      <c r="F40" s="131"/>
      <c r="G40" s="132"/>
    </row>
    <row r="41" spans="1:7" ht="18" customHeight="1" thickBot="1" x14ac:dyDescent="0.25">
      <c r="A41" s="149" t="str">
        <f>A2</f>
        <v xml:space="preserve">OBRA: Sistema de abastecimento de água potável através de Poço Tubular Profundo </v>
      </c>
      <c r="B41" s="149"/>
      <c r="C41" s="149"/>
      <c r="D41" s="149"/>
      <c r="E41" s="149"/>
      <c r="F41" s="151"/>
      <c r="G41" s="152"/>
    </row>
    <row r="42" spans="1:7" ht="18" customHeight="1" x14ac:dyDescent="0.2">
      <c r="A42" s="263" t="str">
        <f>A3</f>
        <v>LOCAL: BAIRRO ESCOLINHA, OURO FINO - MG</v>
      </c>
      <c r="B42" s="263"/>
      <c r="C42" s="263"/>
      <c r="D42" s="263"/>
      <c r="E42" s="150" t="str">
        <f>E3</f>
        <v>DATA: 25/05/2022</v>
      </c>
      <c r="F42" s="153"/>
      <c r="G42" s="154"/>
    </row>
    <row r="43" spans="1:7" ht="15" customHeight="1" x14ac:dyDescent="0.25">
      <c r="A43" s="265" t="s">
        <v>209</v>
      </c>
      <c r="B43" s="265"/>
      <c r="C43" s="265"/>
      <c r="D43" s="265"/>
      <c r="E43" s="265"/>
      <c r="F43" s="133"/>
      <c r="G43" s="134"/>
    </row>
    <row r="44" spans="1:7" ht="36" x14ac:dyDescent="0.2">
      <c r="A44" s="136" t="s">
        <v>185</v>
      </c>
      <c r="B44" s="136" t="s">
        <v>0</v>
      </c>
      <c r="C44" s="136" t="s">
        <v>186</v>
      </c>
      <c r="D44" s="136" t="s">
        <v>187</v>
      </c>
      <c r="E44" s="136" t="s">
        <v>188</v>
      </c>
      <c r="F44" s="133"/>
      <c r="G44" s="134"/>
    </row>
    <row r="45" spans="1:7" ht="36" x14ac:dyDescent="0.2">
      <c r="A45" s="137" t="s">
        <v>189</v>
      </c>
      <c r="B45" s="137" t="s">
        <v>190</v>
      </c>
      <c r="C45" s="138">
        <v>3.4299999999999997E-2</v>
      </c>
      <c r="D45" s="139">
        <v>3.4299999999999997E-2</v>
      </c>
      <c r="E45" s="138">
        <v>6.7100000000000007E-2</v>
      </c>
      <c r="F45" s="6"/>
      <c r="G45" s="128"/>
    </row>
    <row r="46" spans="1:7" ht="36" x14ac:dyDescent="0.2">
      <c r="A46" s="140" t="s">
        <v>191</v>
      </c>
      <c r="B46" s="140" t="s">
        <v>192</v>
      </c>
      <c r="C46" s="141">
        <v>2.8E-3</v>
      </c>
      <c r="D46" s="142">
        <v>2.8E-3</v>
      </c>
      <c r="E46" s="141">
        <v>7.4999999999999997E-3</v>
      </c>
      <c r="F46" s="6"/>
      <c r="G46" s="128"/>
    </row>
    <row r="47" spans="1:7" ht="18" x14ac:dyDescent="0.2">
      <c r="A47" s="137" t="s">
        <v>193</v>
      </c>
      <c r="B47" s="137" t="s">
        <v>194</v>
      </c>
      <c r="C47" s="138">
        <v>0.01</v>
      </c>
      <c r="D47" s="139">
        <v>0.01</v>
      </c>
      <c r="E47" s="138">
        <v>1.7399999999999999E-2</v>
      </c>
      <c r="F47" s="6"/>
      <c r="G47" s="128"/>
    </row>
    <row r="48" spans="1:7" ht="36" x14ac:dyDescent="0.2">
      <c r="A48" s="140" t="s">
        <v>195</v>
      </c>
      <c r="B48" s="140" t="s">
        <v>196</v>
      </c>
      <c r="C48" s="141">
        <v>9.4000000000000004E-3</v>
      </c>
      <c r="D48" s="142">
        <v>9.4000000000000004E-3</v>
      </c>
      <c r="E48" s="141">
        <v>1.17E-2</v>
      </c>
      <c r="F48" s="6"/>
      <c r="G48" s="128"/>
    </row>
    <row r="49" spans="1:7" ht="18.75" customHeight="1" x14ac:dyDescent="0.2">
      <c r="A49" s="137" t="s">
        <v>197</v>
      </c>
      <c r="B49" s="137" t="s">
        <v>198</v>
      </c>
      <c r="C49" s="138">
        <v>6.7400000000000002E-2</v>
      </c>
      <c r="D49" s="139">
        <v>6.7400000000000002E-2</v>
      </c>
      <c r="E49" s="138">
        <v>9.4E-2</v>
      </c>
      <c r="F49" s="6"/>
      <c r="G49" s="128"/>
    </row>
    <row r="50" spans="1:7" ht="36" x14ac:dyDescent="0.2">
      <c r="A50" s="140" t="s">
        <v>199</v>
      </c>
      <c r="B50" s="140" t="s">
        <v>200</v>
      </c>
      <c r="C50" s="143"/>
      <c r="D50" s="142">
        <f>SUM(D51:D54)</f>
        <v>8.6499999999999994E-2</v>
      </c>
      <c r="E50" s="143"/>
      <c r="F50" s="6"/>
      <c r="G50" s="128"/>
    </row>
    <row r="51" spans="1:7" ht="18" x14ac:dyDescent="0.2">
      <c r="A51" s="144"/>
      <c r="B51" s="144" t="s">
        <v>201</v>
      </c>
      <c r="C51" s="144"/>
      <c r="D51" s="138">
        <v>0.03</v>
      </c>
      <c r="E51" s="144"/>
      <c r="F51" s="6"/>
      <c r="G51" s="128"/>
    </row>
    <row r="52" spans="1:7" ht="18" customHeight="1" x14ac:dyDescent="0.2">
      <c r="A52" s="143"/>
      <c r="B52" s="143" t="s">
        <v>202</v>
      </c>
      <c r="C52" s="143"/>
      <c r="D52" s="141">
        <v>6.4999999999999997E-3</v>
      </c>
      <c r="E52" s="143"/>
      <c r="F52" s="6"/>
      <c r="G52" s="128"/>
    </row>
    <row r="53" spans="1:7" ht="36" x14ac:dyDescent="0.2">
      <c r="A53" s="144"/>
      <c r="B53" s="144" t="s">
        <v>203</v>
      </c>
      <c r="C53" s="144"/>
      <c r="D53" s="145">
        <v>0</v>
      </c>
      <c r="E53" s="144"/>
      <c r="F53" s="6"/>
      <c r="G53" s="128"/>
    </row>
    <row r="54" spans="1:7" ht="18" x14ac:dyDescent="0.2">
      <c r="A54" s="143"/>
      <c r="B54" s="143" t="s">
        <v>204</v>
      </c>
      <c r="C54" s="143"/>
      <c r="D54" s="141">
        <v>0.05</v>
      </c>
      <c r="E54" s="143"/>
      <c r="F54" s="6"/>
      <c r="G54" s="128"/>
    </row>
    <row r="55" spans="1:7" ht="21" x14ac:dyDescent="0.2">
      <c r="A55" s="260" t="s">
        <v>205</v>
      </c>
      <c r="B55" s="260"/>
      <c r="C55" s="148"/>
      <c r="D55" s="146">
        <f>((((1+(D45+D47+D48))*(1+D46)*(1+D49))/(1-D50))-1)</f>
        <v>0.23466731720197043</v>
      </c>
      <c r="E55" s="127"/>
      <c r="F55" s="6"/>
      <c r="G55" s="128"/>
    </row>
    <row r="56" spans="1:7" ht="20.25" customHeight="1" x14ac:dyDescent="0.2">
      <c r="A56" s="127"/>
      <c r="B56" s="127"/>
      <c r="C56" s="127"/>
      <c r="D56" s="127"/>
      <c r="E56" s="127"/>
      <c r="F56" s="6"/>
      <c r="G56" s="128"/>
    </row>
    <row r="57" spans="1:7" ht="18.75" x14ac:dyDescent="0.2">
      <c r="A57" s="269" t="s">
        <v>206</v>
      </c>
      <c r="B57" s="269"/>
      <c r="C57" s="269"/>
      <c r="D57" s="269"/>
      <c r="E57" s="269"/>
      <c r="F57" s="6"/>
      <c r="G57" s="128"/>
    </row>
    <row r="58" spans="1:7" ht="18.75" x14ac:dyDescent="0.2">
      <c r="A58" s="147" t="s">
        <v>186</v>
      </c>
      <c r="B58" s="267" t="s">
        <v>207</v>
      </c>
      <c r="C58" s="267"/>
      <c r="D58" s="267"/>
      <c r="E58" s="147" t="s">
        <v>188</v>
      </c>
      <c r="F58" s="6"/>
      <c r="G58" s="128"/>
    </row>
    <row r="59" spans="1:7" ht="18" x14ac:dyDescent="0.2">
      <c r="A59" s="138">
        <v>0.20760000000000001</v>
      </c>
      <c r="B59" s="268">
        <f>D55</f>
        <v>0.23466731720197043</v>
      </c>
      <c r="C59" s="268"/>
      <c r="D59" s="268"/>
      <c r="E59" s="138">
        <v>0.26440000000000002</v>
      </c>
      <c r="F59" s="6"/>
      <c r="G59" s="128"/>
    </row>
    <row r="60" spans="1:7" ht="18" x14ac:dyDescent="0.2">
      <c r="A60" s="126"/>
      <c r="B60" s="126"/>
      <c r="C60" s="126"/>
      <c r="D60" s="126"/>
      <c r="E60" s="126"/>
      <c r="F60" s="129"/>
      <c r="G60" s="130"/>
    </row>
    <row r="61" spans="1:7" ht="18" customHeight="1" x14ac:dyDescent="0.2"/>
    <row r="62" spans="1:7" ht="12.75" customHeight="1" x14ac:dyDescent="0.2">
      <c r="A62" s="155"/>
      <c r="B62" s="155"/>
      <c r="C62" s="155"/>
      <c r="D62" s="155"/>
      <c r="E62" s="155"/>
    </row>
    <row r="63" spans="1:7" ht="12.75" customHeight="1" x14ac:dyDescent="0.2">
      <c r="A63" s="266" t="s">
        <v>184</v>
      </c>
      <c r="B63" s="266"/>
      <c r="C63" s="266"/>
      <c r="D63" s="266"/>
      <c r="E63" s="266"/>
      <c r="F63" s="266"/>
      <c r="G63" s="266"/>
    </row>
    <row r="64" spans="1:7" ht="12" customHeight="1" x14ac:dyDescent="0.2">
      <c r="A64" s="266"/>
      <c r="B64" s="266"/>
      <c r="C64" s="266"/>
      <c r="D64" s="266"/>
      <c r="E64" s="266"/>
      <c r="F64" s="266"/>
      <c r="G64" s="266"/>
    </row>
    <row r="65" spans="1:7" x14ac:dyDescent="0.2">
      <c r="A65" s="266"/>
      <c r="B65" s="266"/>
      <c r="C65" s="266"/>
      <c r="D65" s="266"/>
      <c r="E65" s="266"/>
      <c r="F65" s="266"/>
      <c r="G65" s="266"/>
    </row>
    <row r="66" spans="1:7" x14ac:dyDescent="0.2">
      <c r="A66" s="266"/>
      <c r="B66" s="266"/>
      <c r="C66" s="266"/>
      <c r="D66" s="266"/>
      <c r="E66" s="266"/>
      <c r="F66" s="266"/>
      <c r="G66" s="266"/>
    </row>
    <row r="67" spans="1:7" x14ac:dyDescent="0.2">
      <c r="A67" s="266"/>
      <c r="B67" s="266"/>
      <c r="C67" s="266"/>
      <c r="D67" s="266"/>
      <c r="E67" s="266"/>
      <c r="F67" s="266"/>
      <c r="G67" s="266"/>
    </row>
    <row r="68" spans="1:7" x14ac:dyDescent="0.2">
      <c r="A68" s="11"/>
      <c r="B68" s="11"/>
      <c r="C68" s="11"/>
      <c r="D68" s="11"/>
      <c r="E68" s="11"/>
      <c r="F68" s="11"/>
      <c r="G68" s="11"/>
    </row>
  </sheetData>
  <mergeCells count="18">
    <mergeCell ref="A63:G67"/>
    <mergeCell ref="A55:B55"/>
    <mergeCell ref="B58:D58"/>
    <mergeCell ref="B59:D59"/>
    <mergeCell ref="A57:E57"/>
    <mergeCell ref="A43:E43"/>
    <mergeCell ref="A42:D42"/>
    <mergeCell ref="A40:E40"/>
    <mergeCell ref="A25:G29"/>
    <mergeCell ref="A18:E18"/>
    <mergeCell ref="B19:D19"/>
    <mergeCell ref="B20:D20"/>
    <mergeCell ref="A16:C16"/>
    <mergeCell ref="A2:G2"/>
    <mergeCell ref="E3:G3"/>
    <mergeCell ref="A3:D3"/>
    <mergeCell ref="A1:E1"/>
    <mergeCell ref="A4:E4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PLANILHA ORÇAMENTARIA</vt:lpstr>
      <vt:lpstr>CRONOGRAMA FÍSICO FINANCEIRO</vt:lpstr>
      <vt:lpstr>BDI</vt:lpstr>
      <vt:lpstr>'PLANILHA ORÇAMENTARIA'!Area_de_impressao</vt:lpstr>
    </vt:vector>
  </TitlesOfParts>
  <Company>TECDATA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TECDATA</dc:creator>
  <cp:lastModifiedBy>COMPRAS &amp; LICITAÇÕES</cp:lastModifiedBy>
  <cp:lastPrinted>2022-06-08T13:24:48Z</cp:lastPrinted>
  <dcterms:created xsi:type="dcterms:W3CDTF">1999-08-04T14:38:11Z</dcterms:created>
  <dcterms:modified xsi:type="dcterms:W3CDTF">2022-06-10T00:24:35Z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